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115" windowHeight="8175" tabRatio="890" firstSheet="4" activeTab="11"/>
  </bookViews>
  <sheets>
    <sheet name="งบทดลอง" sheetId="1" r:id="rId1"/>
    <sheet name="กระดาษทำการ1" sheetId="2" r:id="rId2"/>
    <sheet name="งบทรัพย์สิน" sheetId="3" r:id="rId3"/>
    <sheet name="งบรับจ่าย" sheetId="4" r:id="rId4"/>
    <sheet name="รายรับจริงประกอบงบ" sheetId="5" r:id="rId5"/>
    <sheet name="รายจ่ายค้างจ่าย" sheetId="6" r:id="rId6"/>
    <sheet name="หมายเหตุ2" sheetId="7" r:id="rId7"/>
    <sheet name="งบเงินสะสม,ประกอบครุภัณฑ์" sheetId="8" r:id="rId8"/>
    <sheet name="รายได้ค้างรับ" sheetId="9" r:id="rId9"/>
    <sheet name="แสดงฐานะ" sheetId="10" r:id="rId10"/>
    <sheet name="Sheet1" sheetId="11" r:id="rId11"/>
    <sheet name="Sheet2" sheetId="12" r:id="rId12"/>
    <sheet name="Sheet3" sheetId="13" r:id="rId13"/>
  </sheets>
  <definedNames>
    <definedName name="_xlnm.Print_Area" localSheetId="7">'งบเงินสะสม,ประกอบครุภัณฑ์'!$A$1:$D$30</definedName>
    <definedName name="_xlnm.Print_Area" localSheetId="0">'งบทดลอง'!$A$1:$D$37</definedName>
    <definedName name="_xlnm.Print_Area" localSheetId="2">'งบทรัพย์สิน'!$A$150:$L$186</definedName>
    <definedName name="_xlnm.Print_Area" localSheetId="3">'งบรับจ่าย'!$A$1:$E$49</definedName>
    <definedName name="_xlnm.Print_Area" localSheetId="5">'รายจ่ายค้างจ่าย'!$A$1:$J$22</definedName>
    <definedName name="_xlnm.Print_Area" localSheetId="8">'รายได้ค้างรับ'!$A$1:$E$12</definedName>
    <definedName name="_xlnm.Print_Area" localSheetId="4">'รายรับจริงประกอบงบ'!$A$1:$D$80</definedName>
    <definedName name="_xlnm.Print_Area" localSheetId="6">'หมายเหตุ2'!$A$63:$D$71</definedName>
    <definedName name="_xlnm.Print_Titles" localSheetId="2">'งบทรัพย์สิน'!$153:$154</definedName>
    <definedName name="_xlnm.Print_Titles" localSheetId="3">'งบรับจ่าย'!$4:$5</definedName>
    <definedName name="_xlnm.Print_Titles" localSheetId="4">'รายรับจริงประกอบงบ'!$4:$4</definedName>
  </definedNames>
  <calcPr fullCalcOnLoad="1"/>
</workbook>
</file>

<file path=xl/comments4.xml><?xml version="1.0" encoding="utf-8"?>
<comments xmlns="http://schemas.openxmlformats.org/spreadsheetml/2006/main">
  <authors>
    <author>new1</author>
  </authors>
  <commentList>
    <comment ref="A24" authorId="0">
      <text>
        <r>
          <rPr>
            <b/>
            <sz val="8"/>
            <rFont val="Tahoma"/>
            <family val="0"/>
          </rPr>
          <t>new1: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<sst xmlns="http://schemas.openxmlformats.org/spreadsheetml/2006/main" count="1074" uniqueCount="541">
  <si>
    <t xml:space="preserve"> </t>
  </si>
  <si>
    <t>รายรับ</t>
  </si>
  <si>
    <t>รายรับจริง</t>
  </si>
  <si>
    <t>รหัสบัญชี</t>
  </si>
  <si>
    <t>022-1</t>
  </si>
  <si>
    <t>022-2</t>
  </si>
  <si>
    <t>023-1</t>
  </si>
  <si>
    <t>021-2</t>
  </si>
  <si>
    <t>010</t>
  </si>
  <si>
    <t>080</t>
  </si>
  <si>
    <t>100</t>
  </si>
  <si>
    <t>120</t>
  </si>
  <si>
    <t>130</t>
  </si>
  <si>
    <t>200</t>
  </si>
  <si>
    <t>250</t>
  </si>
  <si>
    <t xml:space="preserve">ค่าวัสดุ </t>
  </si>
  <si>
    <t>270</t>
  </si>
  <si>
    <t>ค่าวัสดุ (เงินอุดหนุนเฉพาะกิจ - วัสดุการศึกษา)</t>
  </si>
  <si>
    <t>300</t>
  </si>
  <si>
    <t>400</t>
  </si>
  <si>
    <t>450</t>
  </si>
  <si>
    <t>500</t>
  </si>
  <si>
    <t xml:space="preserve">งบกลาง </t>
  </si>
  <si>
    <t>000</t>
  </si>
  <si>
    <t>งบกลาง (เงินอุดหนุนเฉพาะกิจ-เบี้ยยังชีพผู้สูงอายุ)</t>
  </si>
  <si>
    <t>งบกลาง (เงินอุดหนุนเฉพาะกิจ-คนพิการ)</t>
  </si>
  <si>
    <t>งบกลาง (เงินอุดหนุนเฉพาะกิจ-การศึกษา)</t>
  </si>
  <si>
    <t>091</t>
  </si>
  <si>
    <t>ลูกหนี้เงินยืมเงินงบประมาณ</t>
  </si>
  <si>
    <t>090</t>
  </si>
  <si>
    <t>เงินรับฝาก  (หมายเหตุ 2)</t>
  </si>
  <si>
    <t>900</t>
  </si>
  <si>
    <t>เงินรายรับ (หมายเหตุ 1)</t>
  </si>
  <si>
    <t>821</t>
  </si>
  <si>
    <t>700</t>
  </si>
  <si>
    <t>701</t>
  </si>
  <si>
    <t>3000</t>
  </si>
  <si>
    <t>600</t>
  </si>
  <si>
    <t xml:space="preserve"> - จึงเรียนมาเพื่อโปรดทราบ</t>
  </si>
  <si>
    <t>ทราบ</t>
  </si>
  <si>
    <t xml:space="preserve">                 หัวหน้าส่วนการคลัง                                                               </t>
  </si>
  <si>
    <t>งบทดลอง  (หลังปิดบัญชี)</t>
  </si>
  <si>
    <t>เงินสำรองเงินรายรับ</t>
  </si>
  <si>
    <t>รายได้ค้างรับงวดนี้ต่ำกว่างวดก่อน</t>
  </si>
  <si>
    <t xml:space="preserve"> - ทราบ</t>
  </si>
  <si>
    <t>บาท</t>
  </si>
  <si>
    <t>กระดาษทำการ</t>
  </si>
  <si>
    <t>ใบผ่านรายการบัญชีทั่วไป</t>
  </si>
  <si>
    <t>งบแสดงฐานะการเงิน</t>
  </si>
  <si>
    <t>(ปรับปรุง)</t>
  </si>
  <si>
    <t>(ปิดบัญชี)</t>
  </si>
  <si>
    <t>ทรัพย์สิน</t>
  </si>
  <si>
    <t>หนี้สินและทุน</t>
  </si>
  <si>
    <t>022</t>
  </si>
  <si>
    <t>023</t>
  </si>
  <si>
    <t>021</t>
  </si>
  <si>
    <t>รายจ่ายอื่น</t>
  </si>
  <si>
    <t>เงินรับฝาก</t>
  </si>
  <si>
    <t>702</t>
  </si>
  <si>
    <t xml:space="preserve">  - จึงเรียนมาเพื่อโปรดทราบ</t>
  </si>
  <si>
    <t>หนี้สินและเงินสะสม</t>
  </si>
  <si>
    <t>ทรัพย์สินต่าง ๆ ตามงบทรัพย์สิน</t>
  </si>
  <si>
    <t>00</t>
  </si>
  <si>
    <t>27</t>
  </si>
  <si>
    <t>งบเงินสะสม</t>
  </si>
  <si>
    <t>เงินรับฝากโครงการเศรษฐกิจชุมชน</t>
  </si>
  <si>
    <t>องค์การบริหารส่วนตำบลไร่ใหม่พัฒนา   อำเภอชะอำ   จังหวัดเพชรบุรี</t>
  </si>
  <si>
    <t>งบทรัพย์สิน</t>
  </si>
  <si>
    <t xml:space="preserve"> ณ  วันที่   30  กันยายน   2551</t>
  </si>
  <si>
    <t>ประเภททรัพย์สิน</t>
  </si>
  <si>
    <t>ยอดยกมาจาก</t>
  </si>
  <si>
    <t>รับเพิ่มงวดนี้</t>
  </si>
  <si>
    <t>จำหน่ายงวดนี้</t>
  </si>
  <si>
    <t>ยอดยกไปงวดหน้า</t>
  </si>
  <si>
    <t>ทรัพย์สินเกิดจาก</t>
  </si>
  <si>
    <t>งวดก่อน</t>
  </si>
  <si>
    <t>ก.  อสังหาริมทรัพย์</t>
  </si>
  <si>
    <t>ก. รายได้ อบต.</t>
  </si>
  <si>
    <t xml:space="preserve">     - อาคารสำนักงาน</t>
  </si>
  <si>
    <t>ข. เงินอุดหนุนรัฐบาล</t>
  </si>
  <si>
    <t xml:space="preserve">     - อาคารศูนย์พัฒนาเด็กเล็ก</t>
  </si>
  <si>
    <t xml:space="preserve">     - อาคารบ้านพักพนักงานเจ้าหน้าที่</t>
  </si>
  <si>
    <t xml:space="preserve">     - ศาลพระภูมิ - เจ้าที่</t>
  </si>
  <si>
    <t>ข. สังหาริมทรัพย์</t>
  </si>
  <si>
    <t xml:space="preserve"> - ครุภัณฑ์สำนักงาน</t>
  </si>
  <si>
    <t xml:space="preserve">    - ครุภัณฑ์งานบ้านงานครัว</t>
  </si>
  <si>
    <t xml:space="preserve"> - ค่าครุภัณฑ์การเกษตร</t>
  </si>
  <si>
    <t xml:space="preserve">     - ครุภัณฑ์ยานพาหนะ</t>
  </si>
  <si>
    <t xml:space="preserve">    - ครุภัณฑ์สำรวจ</t>
  </si>
  <si>
    <t xml:space="preserve">   - ครุภัณฑ์จราจร</t>
  </si>
  <si>
    <t xml:space="preserve">   - ครุภัณฑ์ไฟฟ้าและวิทยุ</t>
  </si>
  <si>
    <t xml:space="preserve"> ณ  วันที่   30  กันยายน   2552</t>
  </si>
  <si>
    <t xml:space="preserve">  -</t>
  </si>
  <si>
    <t>-</t>
  </si>
  <si>
    <t>รายละเอียดประกอบครุภัณฑ์ที่ดินและสิ่งก่อสร้าง ประจำปีงบประมาณ 2552</t>
  </si>
  <si>
    <t>1. อาคารบ้านพักพนักงาน</t>
  </si>
  <si>
    <t>2. ก่อสร้างศาลพระภูมิ</t>
  </si>
  <si>
    <t xml:space="preserve">3. เครื่องสูบน้ำ </t>
  </si>
  <si>
    <t>4.โทรทัศน์สี 29 นิ้ว</t>
  </si>
  <si>
    <t>5. ครุภัณฑ์สำนักงาน</t>
  </si>
  <si>
    <t>คอมพิวเตอร์ Moniter ขนาด 19 นิ้ว</t>
  </si>
  <si>
    <t>เครื่องพริ้นเตอร์</t>
  </si>
  <si>
    <t>โต๊ะทำงานระดับ 3-6</t>
  </si>
  <si>
    <t>โต๊ะโอเมก้าพร้อมเก้าอี้ 6 ตัว</t>
  </si>
  <si>
    <t>เก้าอี้ทำงานระดับ 3-6 ชนิดเบาะนวม</t>
  </si>
  <si>
    <t xml:space="preserve">ตู้ไม้ 2 ชั้น </t>
  </si>
  <si>
    <t>รวมครุภัณฑ์ ปี 52</t>
  </si>
  <si>
    <t xml:space="preserve"> ณ  วันที่  30  กันยายน    2553</t>
  </si>
  <si>
    <t xml:space="preserve"> - อาคาร</t>
  </si>
  <si>
    <t>ข. เงินอุดหนุนทั่วไป-</t>
  </si>
  <si>
    <t xml:space="preserve"> - ที่ดิน</t>
  </si>
  <si>
    <t>โครงการไทยเข้มแข็ง</t>
  </si>
  <si>
    <t xml:space="preserve"> - โรงสูบน้ำ</t>
  </si>
  <si>
    <t xml:space="preserve"> - ระบประปา</t>
  </si>
  <si>
    <t>ค. เงินสะสม-กิจการ</t>
  </si>
  <si>
    <t xml:space="preserve"> - ถังเก็บน้ำ</t>
  </si>
  <si>
    <t xml:space="preserve">    ประปา</t>
  </si>
  <si>
    <t xml:space="preserve"> - คอนกรีตเสริมเหล็ก</t>
  </si>
  <si>
    <t>ง. เงินอุดหนุนเฉพาะกิจ- การศึกษา</t>
  </si>
  <si>
    <t xml:space="preserve"> - ถนนลาดยาง</t>
  </si>
  <si>
    <t xml:space="preserve"> - ถนนลูกรัง</t>
  </si>
  <si>
    <t>จ. เงินบริจาค</t>
  </si>
  <si>
    <t xml:space="preserve"> - สะพาน</t>
  </si>
  <si>
    <t>ฉ. ถ่ายโอนจากกรม</t>
  </si>
  <si>
    <t xml:space="preserve"> - ศาลาเอนกประสงค์</t>
  </si>
  <si>
    <t>ทรัพยากรน้ำ</t>
  </si>
  <si>
    <t xml:space="preserve"> - ศาลพระภูมิ</t>
  </si>
  <si>
    <t>ช. ทางหลวงชนบท</t>
  </si>
  <si>
    <t xml:space="preserve"> - หอกระจายข่าว</t>
  </si>
  <si>
    <t>จังหวัดเพชรบุรี</t>
  </si>
  <si>
    <t xml:space="preserve"> - รั้ว, กำแพง</t>
  </si>
  <si>
    <t xml:space="preserve"> - คลองส่งน้ำ</t>
  </si>
  <si>
    <t xml:space="preserve"> - ครุภัณฑ์ก่อสร้าง</t>
  </si>
  <si>
    <t xml:space="preserve"> - ครุภัณฑ์วิทยาศาสตร์และการแพทย์</t>
  </si>
  <si>
    <t>จึงเรียนมาเพื่อโปรดทราบ</t>
  </si>
  <si>
    <t xml:space="preserve"> ทราบ</t>
  </si>
  <si>
    <t>2. เงินทุนสำรองเงินสะสม</t>
  </si>
  <si>
    <r>
      <t xml:space="preserve">เงินรับฝาก </t>
    </r>
    <r>
      <rPr>
        <b/>
        <sz val="16"/>
        <rFont val="TH SarabunPSK"/>
        <family val="2"/>
      </rPr>
      <t>(หมายเหตุ 2)</t>
    </r>
  </si>
  <si>
    <t>ภาษี</t>
  </si>
  <si>
    <t>ประกันสัญญา</t>
  </si>
  <si>
    <t>ภาษีหัก  ณ  ที่จ่าย</t>
  </si>
  <si>
    <t>หมวดที่จ่าย</t>
  </si>
  <si>
    <t>เงินฝากธนาคารเพื่อการเกษตรและสหกรณ์การเกษตร สาขาชะอำ</t>
  </si>
  <si>
    <t>เงินฝากธนาคารกรุงไทย จำกัด (มหาชน) สาขาชะอำ</t>
  </si>
  <si>
    <t>หมายเหตุ ประกอบงบแสดงฐานะการเงิน</t>
  </si>
  <si>
    <t>หมายเหตุ  ประกอบงบแสดงฐานะการเงิน</t>
  </si>
  <si>
    <t>เงินรับฝาก (หมายเหตุ  3)</t>
  </si>
  <si>
    <t>หมวด / ประเภท</t>
  </si>
  <si>
    <t>ก่อหนี้ผูกพัน</t>
  </si>
  <si>
    <t>ไม่ก่อหนี้ผูกพัน</t>
  </si>
  <si>
    <t>เบิกจ่ายแล้ว</t>
  </si>
  <si>
    <t>รายละเอียดประกอบครุภัณฑ์ที่ดินและสิ่งก่อสร้าง ประจำปีงบประมาณ 2553</t>
  </si>
  <si>
    <t>1.ค่าที่ดินและสิ่งก่อสร้าง</t>
  </si>
  <si>
    <t xml:space="preserve">  1.1  ค่าก่อสร้างถนนลูกรังสายหนองคอเขา  บ้านโป่งเก้ง     พัฒนา หมู่ที่ 8 ช่วงที่ 1 ขนาดกว้าง 7 เมตร ยาว 1,200 เมตร  ช่วงที่ 2 กว้าง 3 เมตร ยาว 1,020 เมตร หรือพื้นที่ไม่น้อยกว่า 11,460 ตร.ม. </t>
  </si>
  <si>
    <t>เงินรายได้ อบต.</t>
  </si>
  <si>
    <t xml:space="preserve"> 1.2  ปรับปรุงซ่อมแซมระบบประปาบ้านโป่งเก้ง หมู่ที่ 8</t>
  </si>
  <si>
    <t>เงินจ่ายขาดเงินสะสม กิจการประปา</t>
  </si>
  <si>
    <t xml:space="preserve"> 1.3โครงการก่อสร้างถนนคอนกรีตสายบ้านนายมานะ บ้านนายเกริ่ม เขียวคลี่ ขนาดกว้าง 5.00 เมตร ยาว 650 เมตร หนา 0.15 เมตร </t>
  </si>
  <si>
    <t>โครงการไทยเข้มแข็ง 2555</t>
  </si>
  <si>
    <t xml:space="preserve"> 1.4 โครงการก่อสร้างถนนคอนกรีตซอยบ้านหนองโศก หมู่ที่ 2 กว้าง 6.00 เมตร ยาว 1,344.00 เมตร หนา 0.15 ม.</t>
  </si>
  <si>
    <t xml:space="preserve"> 1.6 โครงการก่อสร้างถนนลูกรังสายบ้านหนองเขื่อน หมู่ที่ 4 กว้าง 6.00 เมตร ยาว 1,200 เมตร พื้นที่ก่อสร้างไม่น้อยกว่า 7,200 ตร.ม.</t>
  </si>
  <si>
    <t xml:space="preserve"> 1.6 โครงการขุดลอกคลองผันน้ำ บ้านหนองช้างเหยียบหมู่ที่ 7</t>
  </si>
  <si>
    <t>2. ครุภัณฑ์สำนักงาน</t>
  </si>
  <si>
    <t xml:space="preserve"> 2.1 ค่าจัดซื้อเครื่องปรับอากาศชนิดติดผนังขนาดไม่ต่ำกว่า 12000</t>
  </si>
  <si>
    <t xml:space="preserve"> 2.2 ค่าจัดซื้อเครื่องคอมพิวเตอร์พร้อมอุปกรณ์ </t>
  </si>
  <si>
    <t xml:space="preserve"> 2.3 ค่าจัดซื้อพัดลมติดฝาผนัง</t>
  </si>
  <si>
    <t xml:space="preserve">  2.4 ค่าจัดซื้อโต๊ะทำงานพร้อมเก้าอี้ ระดับ 1-2</t>
  </si>
  <si>
    <t>3. ครุภัณฑ์งานบ้านงานครัว</t>
  </si>
  <si>
    <t xml:space="preserve"> 3.1 ค่าจัดซื้อกระติกน้ำร้อนไฟฟ้าชนิดแสตนเลส</t>
  </si>
  <si>
    <t>3.2 ตู้เย็น</t>
  </si>
  <si>
    <t>บริจาค</t>
  </si>
  <si>
    <t>4. ครุภัณฑ์ไฟฟ้าและวิทยุ</t>
  </si>
  <si>
    <t xml:space="preserve"> 4.1  ค่าจัดซื้อเครื่องสำรองไฟฟ้า </t>
  </si>
  <si>
    <t xml:space="preserve"> 4.2 ค่าจัดซื้อเครื่องสำรองไฟฟ้า </t>
  </si>
  <si>
    <t>5. ครุภัณฑ์การเกษตร</t>
  </si>
  <si>
    <t xml:space="preserve"> 5.1  ค่าจัดซื้อเลื่อยยนต์</t>
  </si>
  <si>
    <t xml:space="preserve"> - 2 -</t>
  </si>
  <si>
    <t xml:space="preserve"> 5.2 ค่าจัดซื้อไดโว่</t>
  </si>
  <si>
    <t>5.3 ค่าเครื่องตัดหญ้าแบบสะพาย</t>
  </si>
  <si>
    <t>รวมครุภัณฑ์  ที่ดินและสิ่งก่อสร้าง ประจำปีงบประมาณ 2553</t>
  </si>
  <si>
    <t xml:space="preserve">  - ทราบ</t>
  </si>
  <si>
    <t xml:space="preserve"> - ครุภัณฑ์คอมพิวเตอร์</t>
  </si>
  <si>
    <t xml:space="preserve"> - ครุภัณฑ์โฆษณาและเผยแพร่</t>
  </si>
  <si>
    <t xml:space="preserve"> - ครุภัณฑ์ดับเพลิง</t>
  </si>
  <si>
    <t xml:space="preserve"> - ครุภัณฑ์ดนตรี</t>
  </si>
  <si>
    <t xml:space="preserve"> ณ  วันที่   30  กันยายน   2554</t>
  </si>
  <si>
    <t>รายละเอียดประกอบครุภัณฑ์ที่ดินและสิ่งก่อสร้าง ประจำปีงบประมาณ 2554</t>
  </si>
  <si>
    <t>1.1 หลังคาคลุมเครื่องเล่น</t>
  </si>
  <si>
    <t>1.2  ระบบประปาบาดาลบ้านไร่ดง หมู่ที่ 5 ตามรูปแบบและแบบแปลนที่องค์การบริหารส่วนตำบลกำหนด</t>
  </si>
  <si>
    <t>1.3 ซ่อมแซมระบบประปาบ้านทุ่งขาม หมู่ที่ 1 ตามรูปแบบและแบบแปลนที่องค์การบริหารส่วนตำบลกำหนด</t>
  </si>
  <si>
    <t>2.1 โต๊ะไม้ ระดับ 1-2 (พร้อมเก้าอี้)</t>
  </si>
  <si>
    <t>2.2 พัดลมติดตั้งบนฝาผนัง</t>
  </si>
  <si>
    <t>2.3 พัดลมติดตั้งบนฝาผนัง</t>
  </si>
  <si>
    <t>2.4 พัดลมติดตั้งบนฝาผนัง</t>
  </si>
  <si>
    <t xml:space="preserve"> 2.5 ค่าจัดซื้อพัดลมติดฝาผนัง</t>
  </si>
  <si>
    <t>2.6 บอร์ดประชาสัมพันธ์ ขนาดกว้าง 1.20 เมตร ยาว 1.60 เมตร บานกระจก 2 บอร์ด</t>
  </si>
  <si>
    <t>3. ครุภัณฑ์ดับเพลิง</t>
  </si>
  <si>
    <t>3.1 ถังดับเพลิง จำนวน 2 ถัง</t>
  </si>
  <si>
    <t>3.2 สายยางดังเพลิง ขนาด 2.5 นิ้ว ยาว 30 เมตร สีแดง</t>
  </si>
  <si>
    <t>4 ครุภัณฑ์ยานพาหนะและขนส่ง</t>
  </si>
  <si>
    <t>4.1 รถจักรยานยนต์ รุ่น HONDA Wave 110 E สีน้ำเงิน ขาว 110 I หมายเลขทะเบียน กย 12</t>
  </si>
  <si>
    <t xml:space="preserve"> 4.2 รถยนต์นั่งส่วนบุคคล (ตู้นั่งสี่ตอน TOYOTA หมายเลขเครื่อง 3L-4248240 หมายเลขตัวถัง HIACE LH 113 - 04154171 สีเทา </t>
  </si>
  <si>
    <t>5. ครุภัณฑ์ดนตรี</t>
  </si>
  <si>
    <t xml:space="preserve">5.1 กลองทอม จำนวน 1 คู่ พร้อมลูกแซค แทมมารีน </t>
  </si>
  <si>
    <t>รวมครุภัณฑ์  ที่ดินและสิ่งก่อสร้าง ประจำปีงบประมาณ 2554</t>
  </si>
  <si>
    <t>สำนักงาน</t>
  </si>
  <si>
    <t>งานบ้านงานครัว</t>
  </si>
  <si>
    <t>การเกษตร</t>
  </si>
  <si>
    <t>สำรวจ</t>
  </si>
  <si>
    <t>โฆษณา</t>
  </si>
  <si>
    <t>ไฟฟ้าและวิทยุ</t>
  </si>
  <si>
    <t>ก่อสร้าง</t>
  </si>
  <si>
    <t>ดับเพลิง</t>
  </si>
  <si>
    <t>ยานพาหนะ</t>
  </si>
  <si>
    <t>จาราจร</t>
  </si>
  <si>
    <t>การแพทย์</t>
  </si>
  <si>
    <t>คอมพิวเตอร์</t>
  </si>
  <si>
    <t>ง. เงินอุดหนุน</t>
  </si>
  <si>
    <t>เฉพาะกิจ-การศึกษา</t>
  </si>
  <si>
    <t>จำนวนราย</t>
  </si>
  <si>
    <t>หมายเหตุ</t>
  </si>
  <si>
    <t>ราย</t>
  </si>
  <si>
    <t>ภาษีบำรุงท้องที่</t>
  </si>
  <si>
    <t>ภาษีโรงเรือนและที่ดิน</t>
  </si>
  <si>
    <t>ภาษีป้าย</t>
  </si>
  <si>
    <t>อากรฆ่าสัตว์</t>
  </si>
  <si>
    <t>ค่าปรับผิดสัญญา</t>
  </si>
  <si>
    <t>ภาษีมูลค่าเพิ่ม 1 ใน 9</t>
  </si>
  <si>
    <t>ภาษีสุรา</t>
  </si>
  <si>
    <t>ภาษีธุรกิจเฉพาะ</t>
  </si>
  <si>
    <t>ดอกเบี้ยเงินฝากธนาคาร</t>
  </si>
  <si>
    <t>รวมทั้งสิ้น</t>
  </si>
  <si>
    <t xml:space="preserve">              ประเภท     /           หมวด</t>
  </si>
  <si>
    <t>ประมาณการ</t>
  </si>
  <si>
    <t>สูง</t>
  </si>
  <si>
    <t>ต่ำ</t>
  </si>
  <si>
    <t>ก.  รายได้</t>
  </si>
  <si>
    <t xml:space="preserve">     1.  หมวดภาษีอากร</t>
  </si>
  <si>
    <t>+</t>
  </si>
  <si>
    <t xml:space="preserve">     2.  หมวดค่าธรรมเนียมค่าปรับและใบอนุญาติ</t>
  </si>
  <si>
    <t xml:space="preserve">     3. หมวดรายได้จากทรัพย์สิน</t>
  </si>
  <si>
    <t>รวมเงินตามงบประมาณรายรับทั้งสิ้น</t>
  </si>
  <si>
    <t>หมวด               /             ประเภท</t>
  </si>
  <si>
    <t>จ่ายจริง</t>
  </si>
  <si>
    <t>แผนงานบริหาร</t>
  </si>
  <si>
    <t xml:space="preserve"> - หมวดรายจ่ายงบกลาง</t>
  </si>
  <si>
    <t xml:space="preserve"> - หมวดเงินเดือนและค่าจ้างประจำ</t>
  </si>
  <si>
    <t xml:space="preserve"> - หมวดค่าจ้างลูกจ้างชั่วคราว</t>
  </si>
  <si>
    <t xml:space="preserve"> - หมวดค่าตอบแทนใช้สอยและวัสดุ</t>
  </si>
  <si>
    <t xml:space="preserve"> - หมวดค่าสาธารณูปโภค</t>
  </si>
  <si>
    <t xml:space="preserve"> - หมวดเงินอุดหนุน</t>
  </si>
  <si>
    <t>รวมรายจ่ายตามแผนงานบริหาร</t>
  </si>
  <si>
    <t>แผนงานพัฒนา</t>
  </si>
  <si>
    <t xml:space="preserve"> - หมวดค่าครุภัณฑ์ ที่ดินและสิ่งก่อสร้าง</t>
  </si>
  <si>
    <t>รวมรายจ่ายตามแผนงานพัฒนา</t>
  </si>
  <si>
    <t>รวมรายจ่ายตามงบประมาณทั้งสิ้น</t>
  </si>
  <si>
    <t>รวมรายรับสูงกว่ารายจ่าย</t>
  </si>
  <si>
    <t>หมวดภาษีอากร</t>
  </si>
  <si>
    <t>ค่าปรับอื่น ๆ</t>
  </si>
  <si>
    <t>หมวดรายได้จากทรัพย์สิน</t>
  </si>
  <si>
    <t>หมวดรายได้เบ็ดเตล็ด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</si>
  <si>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</si>
  <si>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</si>
  <si>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</si>
  <si>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ภาษีสรรพสามิต</t>
  </si>
  <si>
    <t>ค่าภาคหลวงปิโตรเลียม</t>
  </si>
  <si>
    <t>งบบุคลากร</t>
  </si>
  <si>
    <t>ค่าจ้างพนักงานจ้าง</t>
  </si>
  <si>
    <t>งบดำเนินการ</t>
  </si>
  <si>
    <t>งบลงทุน</t>
  </si>
  <si>
    <t>เงินอุดหนุนทั่วไป</t>
  </si>
  <si>
    <t>หมายเหตุ 1</t>
  </si>
  <si>
    <t>รายรับจริงประกอบงบทดลองและรายงานรับจ่ายเงินสด</t>
  </si>
  <si>
    <t>รับจริง</t>
  </si>
  <si>
    <t>0100</t>
  </si>
  <si>
    <t>0101</t>
  </si>
  <si>
    <t>0102</t>
  </si>
  <si>
    <t>0103</t>
  </si>
  <si>
    <t>0104</t>
  </si>
  <si>
    <t>หมวดค่าธรรมเนียม ค่าปรับและใบอนุญาต</t>
  </si>
  <si>
    <t>0120</t>
  </si>
  <si>
    <t>ค่าธรรมเนียมเกี่ยวกับใบอนุญาตขายสุรา</t>
  </si>
  <si>
    <t>0122</t>
  </si>
  <si>
    <t>ค่าปรับผู้กระทำผิดกฎหมายจราจรทางบก</t>
  </si>
  <si>
    <t>0137</t>
  </si>
  <si>
    <t>0140</t>
  </si>
  <si>
    <t>0149</t>
  </si>
  <si>
    <t>0200</t>
  </si>
  <si>
    <t>0203</t>
  </si>
  <si>
    <t>รายได้จากทรัพย์สินอื่น ๆ</t>
  </si>
  <si>
    <t>0205</t>
  </si>
  <si>
    <t>หมวดรายได้จากสาธารณูปโภคและการพาณิชย์</t>
  </si>
  <si>
    <t>0250</t>
  </si>
  <si>
    <t>เงินช่วยเหลือท้องถิ่นจากกิจการเฉพาะการ</t>
  </si>
  <si>
    <t>0251</t>
  </si>
  <si>
    <t>รายได้จากสาธารณูปโภคและการพาณิชย์</t>
  </si>
  <si>
    <t>0253</t>
  </si>
  <si>
    <t>0300</t>
  </si>
  <si>
    <t>0302</t>
  </si>
  <si>
    <t>0307</t>
  </si>
  <si>
    <t>0350</t>
  </si>
  <si>
    <t>0351</t>
  </si>
  <si>
    <t>ภาษีจัดสรร</t>
  </si>
  <si>
    <t>1000</t>
  </si>
  <si>
    <t>1001</t>
  </si>
  <si>
    <t>ภาษีมูลค่าเพิ่มตาม พรบ. แผน</t>
  </si>
  <si>
    <t>1002</t>
  </si>
  <si>
    <t>1004</t>
  </si>
  <si>
    <t>1005</t>
  </si>
  <si>
    <t>1006</t>
  </si>
  <si>
    <t>ภาษีการพนัน</t>
  </si>
  <si>
    <t>1007</t>
  </si>
  <si>
    <t>ค่าภาคหลวงแร่</t>
  </si>
  <si>
    <t>1010</t>
  </si>
  <si>
    <t>1011</t>
  </si>
  <si>
    <t>ค่าธรรมเนียมจดทะเบียนสิทธิและนิติกรรมที่ดิน</t>
  </si>
  <si>
    <t>1013</t>
  </si>
  <si>
    <t>หมวดเงินอุดหนุน</t>
  </si>
  <si>
    <t>2000</t>
  </si>
  <si>
    <t>2002</t>
  </si>
  <si>
    <t>รวมรายรับทั้งสิ้น</t>
  </si>
  <si>
    <t>หมวดรายจ่าย</t>
  </si>
  <si>
    <t>110</t>
  </si>
  <si>
    <t>งบเงินอุดหนุน</t>
  </si>
  <si>
    <t xml:space="preserve">ค่าครุภัณฑ์ </t>
  </si>
  <si>
    <t>ที่ดินและสิ่งก่อสร้าง</t>
  </si>
  <si>
    <t>รวมรายจ่ายทั้งสิ้น</t>
  </si>
  <si>
    <t>รายรับจริงสูงกว่ารายจ่ายจริง</t>
  </si>
  <si>
    <t>บวก</t>
  </si>
  <si>
    <t>รับจริง สูงกว่า จ่ายจริง</t>
  </si>
  <si>
    <t>หัก</t>
  </si>
  <si>
    <t>1. รายได้ค้างรับ</t>
  </si>
  <si>
    <t>เดบิท</t>
  </si>
  <si>
    <t>เครดิต</t>
  </si>
  <si>
    <t>เงินสด</t>
  </si>
  <si>
    <t>รายได้ค้างรับ</t>
  </si>
  <si>
    <t>รายจ่ายค้างจ่าย</t>
  </si>
  <si>
    <t>เงินสะสม</t>
  </si>
  <si>
    <t>เงินทุนสำรองเงินสะสม</t>
  </si>
  <si>
    <t>รายจ่าย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</si>
  <si>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</si>
  <si>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</si>
  <si>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</si>
  <si>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</si>
  <si>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</si>
  <si>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</si>
  <si>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</si>
  <si>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</si>
  <si>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</si>
  <si>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</si>
  <si>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งบกลาง</t>
  </si>
  <si>
    <t>เงินจ่ายขาดเงินสะสม</t>
  </si>
  <si>
    <t>รวม</t>
  </si>
  <si>
    <t>คงเหลือ</t>
  </si>
  <si>
    <t>ลูกหนี้เงินยืมเงินสะสม</t>
  </si>
  <si>
    <t>รับ</t>
  </si>
  <si>
    <t>จ่าย</t>
  </si>
  <si>
    <t>รายการ</t>
  </si>
  <si>
    <t>ค่าส่วนลด 6%</t>
  </si>
  <si>
    <t>ค่าใช้จ่าย 5%</t>
  </si>
  <si>
    <t>จำนวนเงิน</t>
  </si>
  <si>
    <t xml:space="preserve">     4. หมวดรายได้จากทุน</t>
  </si>
  <si>
    <t>5. หมวดภาษีจัดสรรจากรัฐบาล</t>
  </si>
  <si>
    <t xml:space="preserve">     6. หมวดเงินอุดหนุนจากรัฐบาล</t>
  </si>
  <si>
    <t xml:space="preserve">     7. หมวดรายได้เบ็ดเตล็ด</t>
  </si>
  <si>
    <t xml:space="preserve">     8. หมวดรายได้อื่น ๆ </t>
  </si>
  <si>
    <t>ข. เงินอุดหนุนเฉพาะกิจ</t>
  </si>
  <si>
    <t>1. ด้านการศึกษา</t>
  </si>
  <si>
    <t>2. เงินสงเคราะห์เบี้ยผู้สูงอายุ, คนพิการ</t>
  </si>
  <si>
    <t xml:space="preserve"> - หมวดค่าวัสดุ (เงินอุดหนุนเฉพาะกิจ)</t>
  </si>
  <si>
    <t xml:space="preserve"> - หมวดรายจ่ายงบกลาง (เงินอุดหนุนเฉพาะกิจ)</t>
  </si>
  <si>
    <t>รวมรายจ่ายจากเงินอุดหนุนเฉพาะกิจ</t>
  </si>
  <si>
    <t>ปลัดองค์การบริหารส่วนตำบล</t>
  </si>
  <si>
    <t xml:space="preserve"> ณ  วันที่  1 ตุลาคม 2553</t>
  </si>
  <si>
    <t>ปรับปรุงงบ</t>
  </si>
  <si>
    <t>ณ 1 ต.ค. 53</t>
  </si>
  <si>
    <t xml:space="preserve"> -ครุภัณฑ์โฆษณาและเผยแพร่</t>
  </si>
  <si>
    <t xml:space="preserve">       หัวหน้าส่วนการคลัง                                                               </t>
  </si>
  <si>
    <t>องค์การบริหารส่วนตำบลสามพระยา อำเภอชะอำ  จังหวัดเพชรบุรี</t>
  </si>
  <si>
    <t>ปีงบประมาณ พ.ศ. 2555</t>
  </si>
  <si>
    <t>หมวดค่าที่ดินและสิ่งก่อสร้าง</t>
  </si>
  <si>
    <t>1.โครงการซ่อมแซมถนนลาดยาง หมู่ 5</t>
  </si>
  <si>
    <t>2.โครงการก่อสร้างถนนคอนกรีตเสริมเหล็ก หมู่ 6</t>
  </si>
  <si>
    <t>3.โครงการก่อสร้างถนนคอนกรีตเสริมเหล็ก หมู่ 3</t>
  </si>
  <si>
    <t>4.โครงการก่อสร้างถนนคอนกรีตเสริมเหล็ก หมู่ 7</t>
  </si>
  <si>
    <t>5.โครงการก่อสร้างถนนคอนกรีตเสริมเหล็ก หมู่ 8</t>
  </si>
  <si>
    <t>6.โครงการก่อสร้างระบบประปาน้ำบาดาล  หมู่ 2</t>
  </si>
  <si>
    <t>7.โครงการขยายท่อเมนประปาและระบบประปา หมู่ 1</t>
  </si>
  <si>
    <t>สัญญาจ้างเลขที่ 2/2555</t>
  </si>
  <si>
    <t>สัญญาจ้างเลขที่ 3/2555</t>
  </si>
  <si>
    <t>สัญญาจ้างเลขที่ 4/2555</t>
  </si>
  <si>
    <t>สัญญาจ้างเลขที่ 6/2555</t>
  </si>
  <si>
    <t>สัญญาจ้างเลขที่ 7/2555</t>
  </si>
  <si>
    <t>สัญญาจ้างเลขที่ 8/2555</t>
  </si>
  <si>
    <t>สัญญาจ้างเลขที่ 11/2555</t>
  </si>
  <si>
    <t>(นายเชิงชาย        ศรียานงค์)</t>
  </si>
  <si>
    <t>ปลัด อบต. สามพระยา</t>
  </si>
  <si>
    <t xml:space="preserve">           (นางสาวรจนา        ภู่มาลา)</t>
  </si>
  <si>
    <t>(นายวุฒิพันธ์        กรุดนาค)</t>
  </si>
  <si>
    <t>รักษาราชการแทนนายก อบต.สามพระยา</t>
  </si>
  <si>
    <t xml:space="preserve">     รองนายกองค์การบริหารส่วนตำบล</t>
  </si>
  <si>
    <t xml:space="preserve">     องค์การบริหารส่วนตำบลสามพระยา  อำเภอชะอำ  จังหวัดเพชรบุรี</t>
  </si>
  <si>
    <t>ณ วันที่   30  กันยายน  2555</t>
  </si>
  <si>
    <t xml:space="preserve">        (นางสาวรจนา        ภุ่มาลา)</t>
  </si>
  <si>
    <t>(นายวุฒิพันธ์      กรุดนาค)</t>
  </si>
  <si>
    <t>รักษาราชการแทนนายกองค์การบริหารส่วนตำบลสามพระยา</t>
  </si>
  <si>
    <t>รองนายกองค์การบริหารส่วนตำบลสามพระยา</t>
  </si>
  <si>
    <t>องค์การบริหารส่วนตำบลสามพระยา   อำเภอชะอำ   จังหวัดเพชรบุรี</t>
  </si>
  <si>
    <t xml:space="preserve">        (นางสาวรจนา    ภู่มาล)</t>
  </si>
  <si>
    <t>(นายเชิงชาย    ศรียานงค์)</t>
  </si>
  <si>
    <t>(นายวุฒิพันธ์     กรุดนาค)</t>
  </si>
  <si>
    <t>รองนายก  อบต.สามพระยา</t>
  </si>
  <si>
    <t xml:space="preserve">           (นางสาวรจนา    ภู่มาลา)</t>
  </si>
  <si>
    <t xml:space="preserve">             (นายวุฒิพันธ์        กรุดนาค)</t>
  </si>
  <si>
    <t xml:space="preserve"> รองนายกองค์การบริหารส่วนตำบลสามพระยา</t>
  </si>
  <si>
    <t xml:space="preserve"> (นางสาวรจนา         ภู่มาลา)</t>
  </si>
  <si>
    <t>ณ วันที่ 30 กันยายน 2555</t>
  </si>
  <si>
    <t>เงินสะสม ณ 1 ตุลาคม 2554</t>
  </si>
  <si>
    <t>เงินค่าวัสดุการศึกษา</t>
  </si>
  <si>
    <t>เงินทุนเรียน ป.ตรี</t>
  </si>
  <si>
    <t>เงินค่าวัสดุอื่นๆ (นม)</t>
  </si>
  <si>
    <t>เงินค่าใช้สอย (ของขวัญผู้ชำระภาษี)</t>
  </si>
  <si>
    <t>เงินค่าธรรมเนียมนิติกรรมที่ดิน</t>
  </si>
  <si>
    <t>เงินค่าขายแบบแปลน</t>
  </si>
  <si>
    <t>เงินสะสม ณ 30 กันยายน 2555</t>
  </si>
  <si>
    <t>เงินสะสม ณ 30 กันยายน 2555 ประกอบด้วย</t>
  </si>
  <si>
    <t>3. เงินสะสมที่สามารถนำไปใช้ได้</t>
  </si>
  <si>
    <t xml:space="preserve">หมายเหตุ :-  ในปีงบประมาณ 2555 ได้รับอนุมัติให้จ่ายเงินสะสม จำนวน 1,700,453.- บาท </t>
  </si>
  <si>
    <t>องค์การบริหารส่วนตำบลสามพระยา   อำเภอชะอำ  จังหวัดเพชรบุรี</t>
  </si>
  <si>
    <t xml:space="preserve"> งบรายรับ    -  รายจ่าย  ตามงบประมาณประจำปี  2555</t>
  </si>
  <si>
    <t xml:space="preserve"> ตั้งแต่วันที่   1  ตุลาคม  2554  ถึงวันที่  30  กันยายน  2555</t>
  </si>
  <si>
    <t xml:space="preserve"> - หมวดรายจ่ายอื่น</t>
  </si>
  <si>
    <t xml:space="preserve"> - หมวดเงินเดือน/ค่าจ้าง (เงินอุดหนุนเฉพาะกิจ)</t>
  </si>
  <si>
    <t>องค์การบริหารส่วนตำบลสามพระยา  อำเภอชะอำ จังหวัดเพชรบุรี</t>
  </si>
  <si>
    <t>ค่าขายแบบแปลน</t>
  </si>
  <si>
    <t>550</t>
  </si>
  <si>
    <t>ค่าธรรมเนียมน้ำบาดาล</t>
  </si>
  <si>
    <t>1016</t>
  </si>
  <si>
    <t xml:space="preserve">        (นางสาวรจนา        ภู่มาลา)</t>
  </si>
  <si>
    <t>ทรัพย์สินตามงบทรัพย์สิน</t>
  </si>
  <si>
    <t>เงินสดในมือ</t>
  </si>
  <si>
    <t>เงินฝากธนาคาร ธกส.101-2-16372-3</t>
  </si>
  <si>
    <t>เงินฝากธนาคาร ธกส.101-4-11207-5</t>
  </si>
  <si>
    <t>เงินฝากธนาคาร ธกส.101-5-00006-1</t>
  </si>
  <si>
    <t>เงินฝากธนาคาร ธกส.101-2-31194-0</t>
  </si>
  <si>
    <t>เงินฝากธนาคาร กรุงไทย 717-6-01624-0</t>
  </si>
  <si>
    <t xml:space="preserve">             รักษาราชการแทนนายก อบต.สามพระยา</t>
  </si>
  <si>
    <t>รายจ่ายค้างจ่าย (หมายเหตุ 1)</t>
  </si>
  <si>
    <t>เงินรับฝากต่างๆ (หมายเหตุ 2)</t>
  </si>
  <si>
    <t>82</t>
  </si>
  <si>
    <t>61</t>
  </si>
  <si>
    <t>เงินสะสมเมื่อวันที่ 1 ตุลาคม 2554</t>
  </si>
  <si>
    <t>37</t>
  </si>
  <si>
    <t xml:space="preserve">      รายจ่ายค้างจ่าย (หมายเหตุ 1)</t>
  </si>
  <si>
    <t xml:space="preserve">      รายรับปี 52</t>
  </si>
  <si>
    <t xml:space="preserve"> ค่าใช้สอย (ของขวัญผู้ชำระภาษี)</t>
  </si>
  <si>
    <t xml:space="preserve"> ค่าวัสดุอื่นๆ (นม) </t>
  </si>
  <si>
    <t>เงินอุดหนุนเฉพาะกิจ (หมายเหตุ 3)</t>
  </si>
  <si>
    <t>36</t>
  </si>
  <si>
    <t xml:space="preserve">      เงินอุดหนุนเฉพาะกิจ (หมายเหตุ 3)</t>
  </si>
  <si>
    <t>33</t>
  </si>
  <si>
    <r>
      <t>หัก</t>
    </r>
    <r>
      <rPr>
        <sz val="16"/>
        <color indexed="8"/>
        <rFont val="TH SarabunPSK"/>
        <family val="2"/>
      </rPr>
      <t xml:space="preserve">  เงินทุนสำรองเงินสะสม 25 %</t>
    </r>
  </si>
  <si>
    <r>
      <t>บวก</t>
    </r>
    <r>
      <rPr>
        <sz val="16"/>
        <color indexed="8"/>
        <rFont val="TH SarabunPSK"/>
        <family val="2"/>
      </rPr>
      <t xml:space="preserve">  รายรับจริงสูงกว่ารายจ่ายจริง</t>
    </r>
  </si>
  <si>
    <t>58)</t>
  </si>
  <si>
    <t>(1,732,340</t>
  </si>
  <si>
    <t xml:space="preserve"> จ่ายขาดเงินสะสม</t>
  </si>
  <si>
    <t>(1,700,453</t>
  </si>
  <si>
    <t>เงินสะสม 30 กันยายน 2555</t>
  </si>
  <si>
    <t>75</t>
  </si>
  <si>
    <t>09</t>
  </si>
  <si>
    <t xml:space="preserve">      รายได้ค้างรับ 54</t>
  </si>
  <si>
    <t xml:space="preserve">      รายได้ค้างรับ 55</t>
  </si>
  <si>
    <t>(15,212</t>
  </si>
  <si>
    <t xml:space="preserve">                                                                                  งบแสดงฐานะการเงิน</t>
  </si>
  <si>
    <t xml:space="preserve">                                                                            ณ  วันที่   30  กันยายน   2555</t>
  </si>
  <si>
    <t xml:space="preserve">                                                        องค์การบริหารส่วนตำบลสามพระยา  อำเภอชะอำ  จังหวัดเพชรบุรี</t>
  </si>
  <si>
    <t xml:space="preserve">             หัวหน้าส่วนการคลัง                                                               </t>
  </si>
  <si>
    <t>ค่าสิ่งก่อสร้าง</t>
  </si>
  <si>
    <t>เงินฝากธนาคาร 104-2-16372-3</t>
  </si>
  <si>
    <t>เงินฝากธนาคาร 104-2-31194-0</t>
  </si>
  <si>
    <t>เงินฝากธนาคาร 104-4-11207-5</t>
  </si>
  <si>
    <t>บัญชีเงินฝากกระแสรายวัน  717-6-01624-0</t>
  </si>
  <si>
    <t xml:space="preserve"> (นางสาวรจนา        ภู่มาลา)</t>
  </si>
  <si>
    <t>(นายวุฒิพันธ์       กรุดนาค)</t>
  </si>
  <si>
    <t>ปลัดองค์การบริหารส่วนตำบลสามพระยา</t>
  </si>
  <si>
    <t>เงินสด เงินฝากธนาคารและเงินฝากคลัง (หมายเหตุ 4)</t>
  </si>
  <si>
    <t>ค่าจ้างและประกันสังคม</t>
  </si>
  <si>
    <t>วัสดุการศึกษา</t>
  </si>
  <si>
    <t>หมวดอุดหนุนเฉพาะกิจ</t>
  </si>
  <si>
    <r>
      <t>อุดหนุนเฉพาะกิจ</t>
    </r>
    <r>
      <rPr>
        <sz val="16"/>
        <rFont val="TH SarabunPSK"/>
        <family val="2"/>
      </rPr>
      <t xml:space="preserve"> (หมายหตุ 3)</t>
    </r>
  </si>
  <si>
    <r>
      <t>รายจ่ายค้างจ่าย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(หมายเหตุ 1)</t>
    </r>
  </si>
  <si>
    <t xml:space="preserve">  เบี้ยยังชีพผู้สูงอายุเหลือจ่าย</t>
  </si>
  <si>
    <t>ทุนเรียน ป.ตรี</t>
  </si>
  <si>
    <t>องค์การบริหารส่วนตำบลสามพระยา อำเภอชะอำ จังหวัดเพชรบุรี</t>
  </si>
  <si>
    <t>รายละเอียดลูกหนี้คงค้าง (กค. 2) ประจำปีงบประมาณ 2555</t>
  </si>
  <si>
    <t>หมู่ที่ 1 บ้านสามพระยา</t>
  </si>
  <si>
    <t>หมู่ที่ 2 บ้านช้างแทงกระจาด</t>
  </si>
  <si>
    <t>หมู่ที่ 3 บ้านดอนมะกอก</t>
  </si>
  <si>
    <t>หมู่ที่ 4 บ้านหนองข้าวนก</t>
  </si>
  <si>
    <t>หมู่ที่ 5 บ้านหนองโสน</t>
  </si>
  <si>
    <t>หมู่ที่ 6 บ้านอ่างหิน</t>
  </si>
  <si>
    <t xml:space="preserve">     (นายเชิงชาย        ศรียานงค์)</t>
  </si>
  <si>
    <t>เงินฝากธนาคาร - ธกส. 104-2-16372-3</t>
  </si>
  <si>
    <t>เงินฝากธนาคาร - ธกส. 104-2-31194-0</t>
  </si>
  <si>
    <t>เงินฝากธนาคาร - ธกส. 104-4-11207-5</t>
  </si>
  <si>
    <t>เงินฝากธนาคาร - กระแสรายวัน 104-5-00006-1</t>
  </si>
  <si>
    <t>021-1</t>
  </si>
  <si>
    <t>ค่าจ้างชั่วคราว (เงินอุดหนุนเฉพาะกิจ)</t>
  </si>
  <si>
    <t>6130</t>
  </si>
  <si>
    <t>6270</t>
  </si>
  <si>
    <t>6000</t>
  </si>
  <si>
    <t>องค์การบริหารส่วนตำบลสามพระยา  อำเภอชะอำ  จังหวัดเพชรบุรี</t>
  </si>
  <si>
    <t>ณ วันที่ 30 ก.ย. 2555</t>
  </si>
  <si>
    <t>เงินฝากธนาคาร104-2-16372-3</t>
  </si>
  <si>
    <t>เงินฝากธนาคาร104-2-31194-0</t>
  </si>
  <si>
    <t>เงินฝากธนาคาร104-4-11207-5</t>
  </si>
  <si>
    <t>เงินฝากธนาคาร104-5-00006-1</t>
  </si>
  <si>
    <t>เงินฝากธนาคาร717-6-01624-0</t>
  </si>
  <si>
    <t>เงินฝากธนาคาร - กระแสรายวัน 717-6-01624-0</t>
  </si>
  <si>
    <t>งบทดลอง  (ก่อนปิดบัญชี)</t>
  </si>
  <si>
    <t xml:space="preserve">     ปลัด อบต. สามพระยา</t>
  </si>
  <si>
    <t>งบกลาง (เงินอุดหนุนเฉพาะกิจ-ทุนเรียน ป.ตรี)</t>
  </si>
  <si>
    <t>เงินอุดหนุนเฉพาะกิจค้างจ่าย</t>
  </si>
  <si>
    <t>เงินรายจ่ายค้างจ่าย</t>
  </si>
  <si>
    <t>เงินเดือน (เงินอุดหนุนเฉพาะกิจ - ครูผู้ดูแลเด็ก)</t>
  </si>
  <si>
    <t>ค่าจ้างชั่วคราว (เงินอุดหนุนเฉพาะกิจ - ผดด.)</t>
  </si>
  <si>
    <t xml:space="preserve">  (นายวุฒิพันธ์      กรุดนาค)</t>
  </si>
  <si>
    <t>6100</t>
  </si>
  <si>
    <t>เงินเดือน (อุดหนุน)</t>
  </si>
  <si>
    <t>ค่าจ้างชั่วคราว (อุดหนุน)</t>
  </si>
  <si>
    <t>ค่าวัสดุ (อุดหนุน)</t>
  </si>
  <si>
    <t>งบกลาง (อุดหนุน)</t>
  </si>
  <si>
    <t>งบทดลอง (ก่อนปิดบัญชี)</t>
  </si>
  <si>
    <t>งบทดลอง (หลังปิดบัญชี)</t>
  </si>
  <si>
    <t>โครงการเศรษฐกิจชุมชน</t>
  </si>
  <si>
    <t>รายจ่ายค้างจ่ายเหลือจ่าย</t>
  </si>
  <si>
    <t xml:space="preserve">          (นางสาวรจนา        ภู่มาลา)</t>
  </si>
  <si>
    <t xml:space="preserve">                หัวหน้าส่วนการคลัง </t>
  </si>
  <si>
    <t xml:space="preserve">        (นายเชิงชาย        ศรียานงค์)</t>
  </si>
  <si>
    <t xml:space="preserve">            ปลัด อบต. สามพระยา</t>
  </si>
  <si>
    <t xml:space="preserve">      รองนายกองค์การบริหารส่วนตำบลสามพระยา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</si>
</sst>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m\ yyyy;@"/>
    <numFmt numFmtId="188" formatCode="#,##0.00_ ;\-#,##0.00\ "/>
    <numFmt numFmtId="189" formatCode="_-* #,##0_-;\-* #,##0_-;_-* &quot;-&quot;??_-;_-@_-"/>
    <numFmt numFmtId="190" formatCode="_(* #,##0_);_(* \(#,##0\);_(* &quot;-&quot;??_);_(@_)"/>
    <numFmt numFmtId="191" formatCode="_-* #,##0.0_-;\-* #,##0.0_-;_-* &quot;-&quot;??_-;_-@_-"/>
  </numFmts>
  <fonts count="66">
    <font>
      <sz val="10"/>
      <name val="Arial"/>
      <family val="0"/>
    </font>
    <font>
      <sz val="14"/>
      <name val="TH SarabunPSK"/>
      <family val="2"/>
    </font>
    <font>
      <sz val="8"/>
      <name val="Arial"/>
      <family val="0"/>
    </font>
    <font>
      <sz val="10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sz val="20"/>
      <color indexed="8"/>
      <name val="TH SarabunPSK"/>
      <family val="2"/>
    </font>
    <font>
      <sz val="20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3"/>
      <color indexed="8"/>
      <name val="TH SarabunPSK"/>
      <family val="2"/>
    </font>
    <font>
      <u val="single"/>
      <sz val="16"/>
      <name val="TH SarabunPSK"/>
      <family val="2"/>
    </font>
    <font>
      <b/>
      <u val="single"/>
      <sz val="16"/>
      <color indexed="8"/>
      <name val="TH SarabunPSK"/>
      <family val="2"/>
    </font>
    <font>
      <sz val="15"/>
      <name val="TH SarabunPSK"/>
      <family val="2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b/>
      <sz val="10"/>
      <name val="Arial"/>
      <family val="0"/>
    </font>
    <font>
      <b/>
      <u val="single"/>
      <sz val="16"/>
      <color indexed="8"/>
      <name val="AngsanaUPC"/>
      <family val="1"/>
    </font>
    <font>
      <b/>
      <u val="single"/>
      <sz val="16"/>
      <name val="Angsana New"/>
      <family val="1"/>
    </font>
    <font>
      <sz val="16"/>
      <name val="AngsanaUPC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36" applyFont="1" applyAlignment="1">
      <alignment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/>
    </xf>
    <xf numFmtId="43" fontId="6" fillId="0" borderId="0" xfId="36" applyFont="1" applyBorder="1" applyAlignment="1">
      <alignment/>
    </xf>
    <xf numFmtId="43" fontId="6" fillId="0" borderId="0" xfId="36" applyFont="1" applyAlignment="1">
      <alignment/>
    </xf>
    <xf numFmtId="43" fontId="6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3" fontId="6" fillId="0" borderId="10" xfId="36" applyFont="1" applyBorder="1" applyAlignment="1">
      <alignment/>
    </xf>
    <xf numFmtId="0" fontId="8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right"/>
    </xf>
    <xf numFmtId="49" fontId="8" fillId="0" borderId="11" xfId="0" applyNumberFormat="1" applyFont="1" applyBorder="1" applyAlignment="1">
      <alignment horizontal="center"/>
    </xf>
    <xf numFmtId="43" fontId="8" fillId="0" borderId="11" xfId="36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49" fontId="6" fillId="0" borderId="12" xfId="0" applyNumberFormat="1" applyFont="1" applyBorder="1" applyAlignment="1" quotePrefix="1">
      <alignment horizontal="center"/>
    </xf>
    <xf numFmtId="43" fontId="6" fillId="0" borderId="12" xfId="36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 quotePrefix="1">
      <alignment horizontal="center"/>
    </xf>
    <xf numFmtId="43" fontId="6" fillId="0" borderId="13" xfId="36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9" fontId="6" fillId="0" borderId="13" xfId="36" applyNumberFormat="1" applyFont="1" applyBorder="1" applyAlignment="1" quotePrefix="1">
      <alignment horizontal="center"/>
    </xf>
    <xf numFmtId="43" fontId="6" fillId="0" borderId="13" xfId="36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3" xfId="36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4"/>
    </xf>
    <xf numFmtId="0" fontId="6" fillId="0" borderId="14" xfId="0" applyFont="1" applyBorder="1" applyAlignment="1">
      <alignment horizontal="left" indent="4"/>
    </xf>
    <xf numFmtId="49" fontId="6" fillId="0" borderId="14" xfId="36" applyNumberFormat="1" applyFont="1" applyBorder="1" applyAlignment="1">
      <alignment horizontal="center"/>
    </xf>
    <xf numFmtId="43" fontId="6" fillId="0" borderId="14" xfId="36" applyFont="1" applyBorder="1" applyAlignment="1">
      <alignment/>
    </xf>
    <xf numFmtId="0" fontId="6" fillId="0" borderId="15" xfId="0" applyFont="1" applyBorder="1" applyAlignment="1">
      <alignment horizontal="left" vertical="top" wrapText="1" indent="4"/>
    </xf>
    <xf numFmtId="49" fontId="6" fillId="0" borderId="15" xfId="36" applyNumberFormat="1" applyFont="1" applyBorder="1" applyAlignment="1">
      <alignment horizontal="center" vertical="top" wrapText="1"/>
    </xf>
    <xf numFmtId="43" fontId="6" fillId="0" borderId="15" xfId="36" applyFont="1" applyBorder="1" applyAlignment="1">
      <alignment vertical="top" wrapText="1"/>
    </xf>
    <xf numFmtId="43" fontId="6" fillId="0" borderId="15" xfId="36" applyFont="1" applyBorder="1" applyAlignment="1">
      <alignment/>
    </xf>
    <xf numFmtId="0" fontId="9" fillId="33" borderId="16" xfId="0" applyFont="1" applyFill="1" applyBorder="1" applyAlignment="1">
      <alignment/>
    </xf>
    <xf numFmtId="49" fontId="9" fillId="33" borderId="16" xfId="36" applyNumberFormat="1" applyFont="1" applyFill="1" applyBorder="1" applyAlignment="1">
      <alignment horizontal="center"/>
    </xf>
    <xf numFmtId="43" fontId="8" fillId="33" borderId="16" xfId="36" applyFont="1" applyFill="1" applyBorder="1" applyAlignment="1">
      <alignment/>
    </xf>
    <xf numFmtId="43" fontId="3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3" fontId="6" fillId="0" borderId="11" xfId="36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left" indent="2"/>
    </xf>
    <xf numFmtId="43" fontId="6" fillId="0" borderId="17" xfId="36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3" fontId="14" fillId="0" borderId="18" xfId="36" applyFont="1" applyBorder="1" applyAlignment="1">
      <alignment horizontal="center"/>
    </xf>
    <xf numFmtId="43" fontId="14" fillId="0" borderId="19" xfId="36" applyFont="1" applyBorder="1" applyAlignment="1">
      <alignment horizontal="center"/>
    </xf>
    <xf numFmtId="43" fontId="14" fillId="0" borderId="18" xfId="36" applyFont="1" applyBorder="1" applyAlignment="1">
      <alignment horizontal="center" vertical="center"/>
    </xf>
    <xf numFmtId="43" fontId="14" fillId="0" borderId="20" xfId="36" applyFont="1" applyBorder="1" applyAlignment="1">
      <alignment horizontal="center" vertical="center"/>
    </xf>
    <xf numFmtId="43" fontId="14" fillId="0" borderId="21" xfId="36" applyFont="1" applyBorder="1" applyAlignment="1">
      <alignment horizontal="center"/>
    </xf>
    <xf numFmtId="0" fontId="14" fillId="0" borderId="22" xfId="0" applyFont="1" applyBorder="1" applyAlignment="1">
      <alignment vertical="top" wrapText="1"/>
    </xf>
    <xf numFmtId="49" fontId="14" fillId="0" borderId="22" xfId="0" applyNumberFormat="1" applyFont="1" applyBorder="1" applyAlignment="1">
      <alignment vertical="top" wrapText="1"/>
    </xf>
    <xf numFmtId="43" fontId="14" fillId="0" borderId="23" xfId="36" applyFont="1" applyBorder="1" applyAlignment="1">
      <alignment vertical="top" wrapText="1"/>
    </xf>
    <xf numFmtId="43" fontId="14" fillId="0" borderId="24" xfId="36" applyFont="1" applyBorder="1" applyAlignment="1">
      <alignment vertical="top" wrapText="1"/>
    </xf>
    <xf numFmtId="43" fontId="14" fillId="0" borderId="25" xfId="36" applyFont="1" applyBorder="1" applyAlignment="1">
      <alignment vertical="top" wrapText="1"/>
    </xf>
    <xf numFmtId="43" fontId="14" fillId="0" borderId="26" xfId="36" applyFont="1" applyBorder="1" applyAlignment="1">
      <alignment vertical="top" wrapText="1"/>
    </xf>
    <xf numFmtId="43" fontId="14" fillId="0" borderId="22" xfId="36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4" fillId="0" borderId="27" xfId="0" applyFont="1" applyBorder="1" applyAlignment="1">
      <alignment vertical="top" wrapText="1"/>
    </xf>
    <xf numFmtId="49" fontId="14" fillId="0" borderId="27" xfId="0" applyNumberFormat="1" applyFont="1" applyBorder="1" applyAlignment="1">
      <alignment vertical="top" wrapText="1"/>
    </xf>
    <xf numFmtId="43" fontId="14" fillId="0" borderId="28" xfId="36" applyFont="1" applyBorder="1" applyAlignment="1">
      <alignment vertical="top" wrapText="1"/>
    </xf>
    <xf numFmtId="43" fontId="14" fillId="0" borderId="29" xfId="36" applyFont="1" applyBorder="1" applyAlignment="1">
      <alignment vertical="top" wrapText="1"/>
    </xf>
    <xf numFmtId="43" fontId="14" fillId="0" borderId="30" xfId="36" applyFont="1" applyBorder="1" applyAlignment="1">
      <alignment vertical="top" wrapText="1"/>
    </xf>
    <xf numFmtId="43" fontId="14" fillId="0" borderId="31" xfId="36" applyFont="1" applyBorder="1" applyAlignment="1">
      <alignment vertical="top" wrapText="1"/>
    </xf>
    <xf numFmtId="43" fontId="14" fillId="0" borderId="27" xfId="36" applyFont="1" applyBorder="1" applyAlignment="1">
      <alignment vertical="top" wrapText="1"/>
    </xf>
    <xf numFmtId="43" fontId="14" fillId="0" borderId="29" xfId="36" applyFont="1" applyBorder="1" applyAlignment="1" quotePrefix="1">
      <alignment vertical="top" wrapText="1"/>
    </xf>
    <xf numFmtId="49" fontId="15" fillId="0" borderId="27" xfId="0" applyNumberFormat="1" applyFont="1" applyBorder="1" applyAlignment="1">
      <alignment vertical="top" wrapText="1"/>
    </xf>
    <xf numFmtId="0" fontId="14" fillId="0" borderId="32" xfId="0" applyFont="1" applyBorder="1" applyAlignment="1">
      <alignment/>
    </xf>
    <xf numFmtId="43" fontId="16" fillId="0" borderId="33" xfId="36" applyFont="1" applyBorder="1" applyAlignment="1">
      <alignment/>
    </xf>
    <xf numFmtId="43" fontId="16" fillId="0" borderId="34" xfId="36" applyFont="1" applyBorder="1" applyAlignment="1">
      <alignment/>
    </xf>
    <xf numFmtId="43" fontId="16" fillId="0" borderId="35" xfId="36" applyFont="1" applyBorder="1" applyAlignment="1">
      <alignment/>
    </xf>
    <xf numFmtId="43" fontId="16" fillId="0" borderId="36" xfId="36" applyFont="1" applyBorder="1" applyAlignment="1">
      <alignment/>
    </xf>
    <xf numFmtId="43" fontId="14" fillId="0" borderId="0" xfId="36" applyFont="1" applyAlignment="1">
      <alignment/>
    </xf>
    <xf numFmtId="43" fontId="10" fillId="0" borderId="0" xfId="36" applyFont="1" applyAlignment="1">
      <alignment/>
    </xf>
    <xf numFmtId="49" fontId="10" fillId="0" borderId="0" xfId="0" applyNumberFormat="1" applyFont="1" applyAlignment="1">
      <alignment/>
    </xf>
    <xf numFmtId="43" fontId="10" fillId="0" borderId="0" xfId="36" applyFont="1" applyAlignment="1">
      <alignment horizontal="center"/>
    </xf>
    <xf numFmtId="49" fontId="10" fillId="0" borderId="0" xfId="0" applyNumberFormat="1" applyFont="1" applyAlignment="1">
      <alignment horizontal="center"/>
    </xf>
    <xf numFmtId="43" fontId="10" fillId="0" borderId="37" xfId="36" applyFont="1" applyBorder="1" applyAlignment="1">
      <alignment/>
    </xf>
    <xf numFmtId="49" fontId="10" fillId="0" borderId="38" xfId="0" applyNumberFormat="1" applyFont="1" applyBorder="1" applyAlignment="1">
      <alignment/>
    </xf>
    <xf numFmtId="43" fontId="10" fillId="0" borderId="37" xfId="36" applyFont="1" applyBorder="1" applyAlignment="1">
      <alignment horizontal="center"/>
    </xf>
    <xf numFmtId="43" fontId="7" fillId="0" borderId="38" xfId="36" applyFont="1" applyBorder="1" applyAlignment="1">
      <alignment horizontal="center"/>
    </xf>
    <xf numFmtId="0" fontId="10" fillId="0" borderId="37" xfId="0" applyFont="1" applyBorder="1" applyAlignment="1">
      <alignment/>
    </xf>
    <xf numFmtId="49" fontId="10" fillId="0" borderId="39" xfId="0" applyNumberFormat="1" applyFont="1" applyBorder="1" applyAlignment="1">
      <alignment/>
    </xf>
    <xf numFmtId="49" fontId="10" fillId="0" borderId="37" xfId="0" applyNumberFormat="1" applyFont="1" applyBorder="1" applyAlignment="1">
      <alignment horizontal="center"/>
    </xf>
    <xf numFmtId="0" fontId="10" fillId="0" borderId="40" xfId="0" applyFont="1" applyBorder="1" applyAlignment="1">
      <alignment/>
    </xf>
    <xf numFmtId="43" fontId="10" fillId="0" borderId="41" xfId="36" applyFont="1" applyBorder="1" applyAlignment="1">
      <alignment/>
    </xf>
    <xf numFmtId="43" fontId="10" fillId="0" borderId="41" xfId="36" applyFont="1" applyBorder="1" applyAlignment="1">
      <alignment horizontal="center"/>
    </xf>
    <xf numFmtId="189" fontId="10" fillId="0" borderId="41" xfId="0" applyNumberFormat="1" applyFont="1" applyBorder="1" applyAlignment="1">
      <alignment/>
    </xf>
    <xf numFmtId="49" fontId="10" fillId="0" borderId="41" xfId="0" applyNumberFormat="1" applyFont="1" applyBorder="1" applyAlignment="1">
      <alignment/>
    </xf>
    <xf numFmtId="49" fontId="10" fillId="0" borderId="41" xfId="0" applyNumberFormat="1" applyFont="1" applyBorder="1" applyAlignment="1">
      <alignment horizontal="center"/>
    </xf>
    <xf numFmtId="189" fontId="3" fillId="0" borderId="0" xfId="0" applyNumberFormat="1" applyFont="1" applyAlignment="1">
      <alignment/>
    </xf>
    <xf numFmtId="49" fontId="10" fillId="0" borderId="42" xfId="0" applyNumberFormat="1" applyFont="1" applyBorder="1" applyAlignment="1">
      <alignment/>
    </xf>
    <xf numFmtId="189" fontId="10" fillId="0" borderId="42" xfId="0" applyNumberFormat="1" applyFont="1" applyBorder="1" applyAlignment="1">
      <alignment/>
    </xf>
    <xf numFmtId="0" fontId="7" fillId="0" borderId="40" xfId="0" applyFont="1" applyBorder="1" applyAlignment="1">
      <alignment/>
    </xf>
    <xf numFmtId="43" fontId="7" fillId="0" borderId="0" xfId="36" applyFont="1" applyAlignment="1">
      <alignment/>
    </xf>
    <xf numFmtId="49" fontId="10" fillId="0" borderId="40" xfId="0" applyNumberFormat="1" applyFont="1" applyBorder="1" applyAlignment="1">
      <alignment/>
    </xf>
    <xf numFmtId="43" fontId="10" fillId="0" borderId="41" xfId="36" applyFont="1" applyBorder="1" applyAlignment="1" quotePrefix="1">
      <alignment horizontal="center"/>
    </xf>
    <xf numFmtId="189" fontId="10" fillId="0" borderId="43" xfId="0" applyNumberFormat="1" applyFont="1" applyBorder="1" applyAlignment="1">
      <alignment/>
    </xf>
    <xf numFmtId="49" fontId="10" fillId="0" borderId="41" xfId="0" applyNumberFormat="1" applyFont="1" applyBorder="1" applyAlignment="1" quotePrefix="1">
      <alignment horizontal="center"/>
    </xf>
    <xf numFmtId="0" fontId="17" fillId="0" borderId="0" xfId="0" applyFont="1" applyAlignment="1">
      <alignment/>
    </xf>
    <xf numFmtId="49" fontId="10" fillId="0" borderId="0" xfId="0" applyNumberFormat="1" applyFont="1" applyAlignment="1" quotePrefix="1">
      <alignment/>
    </xf>
    <xf numFmtId="43" fontId="6" fillId="0" borderId="35" xfId="36" applyFont="1" applyBorder="1" applyAlignment="1">
      <alignment/>
    </xf>
    <xf numFmtId="0" fontId="18" fillId="0" borderId="40" xfId="0" applyFont="1" applyBorder="1" applyAlignment="1">
      <alignment/>
    </xf>
    <xf numFmtId="0" fontId="10" fillId="0" borderId="40" xfId="0" applyFont="1" applyBorder="1" applyAlignment="1">
      <alignment horizontal="left" indent="2"/>
    </xf>
    <xf numFmtId="0" fontId="10" fillId="0" borderId="44" xfId="0" applyFont="1" applyBorder="1" applyAlignment="1">
      <alignment horizontal="left" indent="2"/>
    </xf>
    <xf numFmtId="49" fontId="10" fillId="0" borderId="17" xfId="0" applyNumberFormat="1" applyFont="1" applyBorder="1" applyAlignment="1">
      <alignment/>
    </xf>
    <xf numFmtId="43" fontId="10" fillId="0" borderId="43" xfId="36" applyFont="1" applyBorder="1" applyAlignment="1">
      <alignment horizontal="center"/>
    </xf>
    <xf numFmtId="49" fontId="10" fillId="0" borderId="44" xfId="0" applyNumberFormat="1" applyFont="1" applyBorder="1" applyAlignment="1">
      <alignment/>
    </xf>
    <xf numFmtId="49" fontId="10" fillId="0" borderId="43" xfId="0" applyNumberFormat="1" applyFont="1" applyBorder="1" applyAlignment="1">
      <alignment horizontal="center"/>
    </xf>
    <xf numFmtId="189" fontId="10" fillId="0" borderId="0" xfId="0" applyNumberFormat="1" applyFont="1" applyAlignment="1">
      <alignment/>
    </xf>
    <xf numFmtId="43" fontId="6" fillId="0" borderId="20" xfId="36" applyFont="1" applyBorder="1" applyAlignment="1">
      <alignment/>
    </xf>
    <xf numFmtId="43" fontId="10" fillId="0" borderId="0" xfId="36" applyFont="1" applyBorder="1" applyAlignment="1">
      <alignment/>
    </xf>
    <xf numFmtId="43" fontId="10" fillId="0" borderId="0" xfId="36" applyFont="1" applyBorder="1" applyAlignment="1">
      <alignment horizontal="center"/>
    </xf>
    <xf numFmtId="18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 quotePrefix="1">
      <alignment horizontal="center"/>
    </xf>
    <xf numFmtId="43" fontId="3" fillId="0" borderId="0" xfId="36" applyFont="1" applyAlignment="1">
      <alignment/>
    </xf>
    <xf numFmtId="49" fontId="3" fillId="0" borderId="0" xfId="0" applyNumberFormat="1" applyFont="1" applyAlignment="1">
      <alignment/>
    </xf>
    <xf numFmtId="43" fontId="3" fillId="0" borderId="0" xfId="36" applyFont="1" applyAlignment="1">
      <alignment horizontal="center"/>
    </xf>
    <xf numFmtId="49" fontId="3" fillId="0" borderId="0" xfId="0" applyNumberFormat="1" applyFont="1" applyAlignment="1">
      <alignment horizontal="center"/>
    </xf>
    <xf numFmtId="189" fontId="10" fillId="0" borderId="0" xfId="36" applyNumberFormat="1" applyFont="1" applyBorder="1" applyAlignment="1">
      <alignment/>
    </xf>
    <xf numFmtId="189" fontId="10" fillId="0" borderId="42" xfId="36" applyNumberFormat="1" applyFont="1" applyBorder="1" applyAlignment="1">
      <alignment/>
    </xf>
    <xf numFmtId="49" fontId="10" fillId="0" borderId="4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190" fontId="20" fillId="0" borderId="45" xfId="36" applyNumberFormat="1" applyFont="1" applyBorder="1" applyAlignment="1">
      <alignment horizontal="center"/>
    </xf>
    <xf numFmtId="189" fontId="20" fillId="0" borderId="39" xfId="36" applyNumberFormat="1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190" fontId="20" fillId="0" borderId="46" xfId="36" applyNumberFormat="1" applyFont="1" applyBorder="1" applyAlignment="1">
      <alignment horizontal="center"/>
    </xf>
    <xf numFmtId="189" fontId="20" fillId="0" borderId="44" xfId="36" applyNumberFormat="1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0" xfId="0" applyFont="1" applyBorder="1" applyAlignment="1">
      <alignment/>
    </xf>
    <xf numFmtId="190" fontId="20" fillId="0" borderId="37" xfId="36" applyNumberFormat="1" applyFont="1" applyBorder="1" applyAlignment="1">
      <alignment/>
    </xf>
    <xf numFmtId="189" fontId="20" fillId="0" borderId="40" xfId="36" applyNumberFormat="1" applyFont="1" applyBorder="1" applyAlignment="1">
      <alignment/>
    </xf>
    <xf numFmtId="0" fontId="20" fillId="0" borderId="37" xfId="0" applyFont="1" applyBorder="1" applyAlignment="1">
      <alignment/>
    </xf>
    <xf numFmtId="189" fontId="20" fillId="0" borderId="40" xfId="0" applyNumberFormat="1" applyFont="1" applyBorder="1" applyAlignment="1">
      <alignment/>
    </xf>
    <xf numFmtId="190" fontId="20" fillId="0" borderId="37" xfId="36" applyNumberFormat="1" applyFont="1" applyBorder="1" applyAlignment="1" quotePrefix="1">
      <alignment horizontal="right"/>
    </xf>
    <xf numFmtId="190" fontId="20" fillId="0" borderId="41" xfId="36" applyNumberFormat="1" applyFont="1" applyBorder="1" applyAlignment="1">
      <alignment/>
    </xf>
    <xf numFmtId="190" fontId="20" fillId="0" borderId="41" xfId="36" applyNumberFormat="1" applyFont="1" applyBorder="1" applyAlignment="1" quotePrefix="1">
      <alignment/>
    </xf>
    <xf numFmtId="0" fontId="20" fillId="0" borderId="41" xfId="0" applyFont="1" applyBorder="1" applyAlignment="1">
      <alignment/>
    </xf>
    <xf numFmtId="189" fontId="20" fillId="0" borderId="41" xfId="0" applyNumberFormat="1" applyFont="1" applyBorder="1" applyAlignment="1">
      <alignment/>
    </xf>
    <xf numFmtId="190" fontId="20" fillId="0" borderId="41" xfId="36" applyNumberFormat="1" applyFont="1" applyBorder="1" applyAlignment="1" quotePrefix="1">
      <alignment horizontal="right"/>
    </xf>
    <xf numFmtId="0" fontId="21" fillId="0" borderId="0" xfId="0" applyFont="1" applyAlignment="1">
      <alignment/>
    </xf>
    <xf numFmtId="189" fontId="21" fillId="0" borderId="40" xfId="0" applyNumberFormat="1" applyFont="1" applyBorder="1" applyAlignment="1">
      <alignment/>
    </xf>
    <xf numFmtId="0" fontId="20" fillId="0" borderId="40" xfId="0" applyFont="1" applyBorder="1" applyAlignment="1">
      <alignment horizontal="left" indent="1"/>
    </xf>
    <xf numFmtId="0" fontId="20" fillId="0" borderId="41" xfId="0" applyFont="1" applyBorder="1" applyAlignment="1" quotePrefix="1">
      <alignment/>
    </xf>
    <xf numFmtId="189" fontId="20" fillId="0" borderId="40" xfId="36" applyNumberFormat="1" applyFont="1" applyBorder="1" applyAlignment="1">
      <alignment horizontal="right"/>
    </xf>
    <xf numFmtId="189" fontId="20" fillId="0" borderId="40" xfId="0" applyNumberFormat="1" applyFont="1" applyBorder="1" applyAlignment="1">
      <alignment horizontal="right"/>
    </xf>
    <xf numFmtId="0" fontId="21" fillId="0" borderId="21" xfId="0" applyFont="1" applyBorder="1" applyAlignment="1">
      <alignment horizontal="center"/>
    </xf>
    <xf numFmtId="189" fontId="21" fillId="0" borderId="21" xfId="0" applyNumberFormat="1" applyFont="1" applyBorder="1" applyAlignment="1">
      <alignment/>
    </xf>
    <xf numFmtId="190" fontId="21" fillId="0" borderId="47" xfId="36" applyNumberFormat="1" applyFont="1" applyBorder="1" applyAlignment="1" quotePrefix="1">
      <alignment/>
    </xf>
    <xf numFmtId="189" fontId="21" fillId="0" borderId="21" xfId="36" applyNumberFormat="1" applyFont="1" applyBorder="1" applyAlignment="1">
      <alignment/>
    </xf>
    <xf numFmtId="0" fontId="21" fillId="0" borderId="20" xfId="0" applyFont="1" applyBorder="1" applyAlignment="1">
      <alignment/>
    </xf>
    <xf numFmtId="190" fontId="21" fillId="0" borderId="47" xfId="0" applyNumberFormat="1" applyFont="1" applyBorder="1" applyAlignment="1" quotePrefix="1">
      <alignment/>
    </xf>
    <xf numFmtId="0" fontId="22" fillId="0" borderId="0" xfId="0" applyFont="1" applyAlignment="1">
      <alignment/>
    </xf>
    <xf numFmtId="190" fontId="20" fillId="0" borderId="0" xfId="36" applyNumberFormat="1" applyFont="1" applyAlignment="1">
      <alignment/>
    </xf>
    <xf numFmtId="189" fontId="20" fillId="0" borderId="0" xfId="36" applyNumberFormat="1" applyFont="1" applyAlignment="1">
      <alignment/>
    </xf>
    <xf numFmtId="190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189" fontId="20" fillId="0" borderId="0" xfId="36" applyNumberFormat="1" applyFont="1" applyAlignment="1">
      <alignment horizontal="left" indent="1"/>
    </xf>
    <xf numFmtId="189" fontId="20" fillId="0" borderId="17" xfId="36" applyNumberFormat="1" applyFont="1" applyBorder="1" applyAlignment="1">
      <alignment horizontal="left" indent="1"/>
    </xf>
    <xf numFmtId="189" fontId="20" fillId="0" borderId="35" xfId="36" applyNumberFormat="1" applyFont="1" applyBorder="1" applyAlignment="1">
      <alignment horizontal="left" indent="1"/>
    </xf>
    <xf numFmtId="190" fontId="20" fillId="0" borderId="35" xfId="36" applyNumberFormat="1" applyFont="1" applyBorder="1" applyAlignment="1">
      <alignment/>
    </xf>
    <xf numFmtId="190" fontId="0" fillId="0" borderId="0" xfId="36" applyNumberFormat="1" applyFont="1" applyAlignment="1">
      <alignment/>
    </xf>
    <xf numFmtId="189" fontId="0" fillId="0" borderId="0" xfId="36" applyNumberFormat="1" applyFont="1" applyAlignment="1">
      <alignment/>
    </xf>
    <xf numFmtId="43" fontId="0" fillId="0" borderId="0" xfId="36" applyFont="1" applyAlignment="1">
      <alignment/>
    </xf>
    <xf numFmtId="0" fontId="0" fillId="0" borderId="45" xfId="0" applyBorder="1" applyAlignment="1">
      <alignment/>
    </xf>
    <xf numFmtId="0" fontId="20" fillId="0" borderId="38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1" fillId="0" borderId="40" xfId="0" applyFont="1" applyBorder="1" applyAlignment="1">
      <alignment/>
    </xf>
    <xf numFmtId="0" fontId="20" fillId="0" borderId="40" xfId="0" applyFont="1" applyBorder="1" applyAlignment="1">
      <alignment horizontal="left" indent="2"/>
    </xf>
    <xf numFmtId="0" fontId="20" fillId="0" borderId="41" xfId="0" applyFont="1" applyBorder="1" applyAlignment="1">
      <alignment horizontal="left" vertical="top" wrapText="1"/>
    </xf>
    <xf numFmtId="0" fontId="20" fillId="0" borderId="41" xfId="0" applyFont="1" applyBorder="1" applyAlignment="1">
      <alignment horizontal="right"/>
    </xf>
    <xf numFmtId="189" fontId="20" fillId="0" borderId="0" xfId="0" applyNumberFormat="1" applyFont="1" applyAlignment="1">
      <alignment/>
    </xf>
    <xf numFmtId="0" fontId="20" fillId="0" borderId="41" xfId="0" applyFont="1" applyBorder="1" applyAlignment="1">
      <alignment horizontal="left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7" xfId="0" applyFont="1" applyBorder="1" applyAlignment="1">
      <alignment horizontal="right"/>
    </xf>
    <xf numFmtId="189" fontId="20" fillId="0" borderId="47" xfId="0" applyNumberFormat="1" applyFont="1" applyBorder="1" applyAlignment="1">
      <alignment/>
    </xf>
    <xf numFmtId="190" fontId="20" fillId="0" borderId="47" xfId="36" applyNumberFormat="1" applyFont="1" applyBorder="1" applyAlignment="1" quotePrefix="1">
      <alignment horizontal="right"/>
    </xf>
    <xf numFmtId="0" fontId="21" fillId="0" borderId="0" xfId="0" applyFont="1" applyBorder="1" applyAlignment="1">
      <alignment horizontal="center"/>
    </xf>
    <xf numFmtId="189" fontId="21" fillId="0" borderId="0" xfId="0" applyNumberFormat="1" applyFont="1" applyBorder="1" applyAlignment="1">
      <alignment/>
    </xf>
    <xf numFmtId="190" fontId="21" fillId="0" borderId="0" xfId="36" applyNumberFormat="1" applyFont="1" applyBorder="1" applyAlignment="1">
      <alignment/>
    </xf>
    <xf numFmtId="189" fontId="21" fillId="0" borderId="0" xfId="36" applyNumberFormat="1" applyFont="1" applyBorder="1" applyAlignment="1">
      <alignment/>
    </xf>
    <xf numFmtId="190" fontId="21" fillId="0" borderId="0" xfId="36" applyNumberFormat="1" applyFont="1" applyBorder="1" applyAlignment="1" quotePrefix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43" fontId="20" fillId="0" borderId="0" xfId="36" applyFont="1" applyAlignment="1">
      <alignment vertical="top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20" fillId="0" borderId="0" xfId="36" applyFont="1" applyAlignment="1">
      <alignment vertical="top" wrapText="1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36" applyFont="1" applyAlignment="1">
      <alignment horizontal="left" indent="1"/>
    </xf>
    <xf numFmtId="43" fontId="20" fillId="0" borderId="0" xfId="36" applyFont="1" applyAlignment="1">
      <alignment/>
    </xf>
    <xf numFmtId="43" fontId="20" fillId="0" borderId="0" xfId="36" applyFont="1" applyAlignment="1">
      <alignment horizontal="center"/>
    </xf>
    <xf numFmtId="43" fontId="4" fillId="0" borderId="0" xfId="36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43" fontId="4" fillId="0" borderId="0" xfId="36" applyFont="1" applyFill="1" applyBorder="1" applyAlignment="1">
      <alignment horizontal="center" vertical="top" wrapText="1"/>
    </xf>
    <xf numFmtId="43" fontId="22" fillId="0" borderId="35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43" fontId="5" fillId="0" borderId="0" xfId="0" applyNumberFormat="1" applyFont="1" applyBorder="1" applyAlignment="1">
      <alignment horizontal="center"/>
    </xf>
    <xf numFmtId="43" fontId="22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89" fontId="25" fillId="0" borderId="40" xfId="0" applyNumberFormat="1" applyFont="1" applyBorder="1" applyAlignment="1">
      <alignment/>
    </xf>
    <xf numFmtId="189" fontId="25" fillId="0" borderId="41" xfId="0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0" fontId="0" fillId="0" borderId="41" xfId="0" applyBorder="1" applyAlignment="1">
      <alignment/>
    </xf>
    <xf numFmtId="0" fontId="20" fillId="0" borderId="43" xfId="0" applyFont="1" applyBorder="1" applyAlignment="1">
      <alignment/>
    </xf>
    <xf numFmtId="0" fontId="20" fillId="0" borderId="4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52" xfId="0" applyFont="1" applyBorder="1" applyAlignment="1">
      <alignment/>
    </xf>
    <xf numFmtId="43" fontId="6" fillId="0" borderId="49" xfId="36" applyFont="1" applyBorder="1" applyAlignment="1">
      <alignment/>
    </xf>
    <xf numFmtId="43" fontId="6" fillId="0" borderId="48" xfId="36" applyFont="1" applyBorder="1" applyAlignment="1">
      <alignment/>
    </xf>
    <xf numFmtId="43" fontId="6" fillId="0" borderId="50" xfId="36" applyFont="1" applyBorder="1" applyAlignment="1">
      <alignment/>
    </xf>
    <xf numFmtId="43" fontId="6" fillId="0" borderId="47" xfId="36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43" fontId="10" fillId="0" borderId="38" xfId="36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43" fontId="10" fillId="0" borderId="17" xfId="36" applyFont="1" applyBorder="1" applyAlignment="1">
      <alignment horizontal="center"/>
    </xf>
    <xf numFmtId="0" fontId="7" fillId="0" borderId="41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9" xfId="0" applyFont="1" applyBorder="1" applyAlignment="1">
      <alignment/>
    </xf>
    <xf numFmtId="43" fontId="10" fillId="0" borderId="53" xfId="36" applyFont="1" applyBorder="1" applyAlignment="1">
      <alignment/>
    </xf>
    <xf numFmtId="43" fontId="10" fillId="0" borderId="49" xfId="36" applyFont="1" applyBorder="1" applyAlignment="1">
      <alignment/>
    </xf>
    <xf numFmtId="189" fontId="10" fillId="0" borderId="49" xfId="0" applyNumberFormat="1" applyFont="1" applyBorder="1" applyAlignment="1">
      <alignment horizontal="center"/>
    </xf>
    <xf numFmtId="0" fontId="10" fillId="0" borderId="48" xfId="0" applyFont="1" applyBorder="1" applyAlignment="1">
      <alignment/>
    </xf>
    <xf numFmtId="43" fontId="10" fillId="0" borderId="54" xfId="36" applyFont="1" applyBorder="1" applyAlignment="1">
      <alignment/>
    </xf>
    <xf numFmtId="43" fontId="10" fillId="0" borderId="48" xfId="36" applyFont="1" applyBorder="1" applyAlignment="1">
      <alignment/>
    </xf>
    <xf numFmtId="189" fontId="10" fillId="0" borderId="48" xfId="0" applyNumberFormat="1" applyFont="1" applyBorder="1" applyAlignment="1">
      <alignment horizontal="center"/>
    </xf>
    <xf numFmtId="0" fontId="10" fillId="0" borderId="55" xfId="0" applyFont="1" applyBorder="1" applyAlignment="1">
      <alignment/>
    </xf>
    <xf numFmtId="43" fontId="10" fillId="0" borderId="56" xfId="36" applyFont="1" applyBorder="1" applyAlignment="1">
      <alignment horizontal="right"/>
    </xf>
    <xf numFmtId="43" fontId="10" fillId="0" borderId="55" xfId="36" applyFont="1" applyBorder="1" applyAlignment="1">
      <alignment horizontal="right"/>
    </xf>
    <xf numFmtId="0" fontId="7" fillId="33" borderId="47" xfId="0" applyFont="1" applyFill="1" applyBorder="1" applyAlignment="1">
      <alignment/>
    </xf>
    <xf numFmtId="43" fontId="7" fillId="33" borderId="20" xfId="36" applyFont="1" applyFill="1" applyBorder="1" applyAlignment="1">
      <alignment/>
    </xf>
    <xf numFmtId="43" fontId="7" fillId="33" borderId="47" xfId="36" applyFont="1" applyFill="1" applyBorder="1" applyAlignment="1">
      <alignment/>
    </xf>
    <xf numFmtId="189" fontId="7" fillId="33" borderId="47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189" fontId="10" fillId="0" borderId="41" xfId="0" applyNumberFormat="1" applyFont="1" applyBorder="1" applyAlignment="1">
      <alignment horizontal="center"/>
    </xf>
    <xf numFmtId="189" fontId="10" fillId="0" borderId="43" xfId="0" applyNumberFormat="1" applyFont="1" applyBorder="1" applyAlignment="1">
      <alignment horizontal="center"/>
    </xf>
    <xf numFmtId="0" fontId="7" fillId="0" borderId="57" xfId="0" applyFont="1" applyBorder="1" applyAlignment="1">
      <alignment/>
    </xf>
    <xf numFmtId="43" fontId="10" fillId="0" borderId="58" xfId="36" applyFont="1" applyBorder="1" applyAlignment="1">
      <alignment/>
    </xf>
    <xf numFmtId="43" fontId="10" fillId="0" borderId="57" xfId="36" applyFont="1" applyBorder="1" applyAlignment="1">
      <alignment/>
    </xf>
    <xf numFmtId="189" fontId="10" fillId="0" borderId="57" xfId="0" applyNumberFormat="1" applyFont="1" applyBorder="1" applyAlignment="1">
      <alignment/>
    </xf>
    <xf numFmtId="189" fontId="10" fillId="0" borderId="48" xfId="0" applyNumberFormat="1" applyFont="1" applyBorder="1" applyAlignment="1">
      <alignment/>
    </xf>
    <xf numFmtId="189" fontId="10" fillId="0" borderId="55" xfId="0" applyNumberFormat="1" applyFont="1" applyBorder="1" applyAlignment="1">
      <alignment/>
    </xf>
    <xf numFmtId="43" fontId="10" fillId="0" borderId="55" xfId="36" applyFont="1" applyBorder="1" applyAlignment="1">
      <alignment/>
    </xf>
    <xf numFmtId="189" fontId="7" fillId="33" borderId="47" xfId="0" applyNumberFormat="1" applyFont="1" applyFill="1" applyBorder="1" applyAlignment="1">
      <alignment/>
    </xf>
    <xf numFmtId="43" fontId="7" fillId="33" borderId="47" xfId="36" applyFont="1" applyFill="1" applyBorder="1" applyAlignment="1" quotePrefix="1">
      <alignment/>
    </xf>
    <xf numFmtId="43" fontId="10" fillId="0" borderId="56" xfId="36" applyFont="1" applyBorder="1" applyAlignment="1">
      <alignment/>
    </xf>
    <xf numFmtId="43" fontId="7" fillId="33" borderId="42" xfId="36" applyFont="1" applyFill="1" applyBorder="1" applyAlignment="1">
      <alignment/>
    </xf>
    <xf numFmtId="43" fontId="7" fillId="0" borderId="0" xfId="36" applyFont="1" applyFill="1" applyBorder="1" applyAlignment="1">
      <alignment/>
    </xf>
    <xf numFmtId="0" fontId="8" fillId="0" borderId="47" xfId="0" applyFont="1" applyBorder="1" applyAlignment="1">
      <alignment/>
    </xf>
    <xf numFmtId="0" fontId="8" fillId="0" borderId="47" xfId="0" applyFont="1" applyBorder="1" applyAlignment="1">
      <alignment horizontal="center"/>
    </xf>
    <xf numFmtId="43" fontId="8" fillId="0" borderId="47" xfId="36" applyFont="1" applyBorder="1" applyAlignment="1">
      <alignment horizontal="center"/>
    </xf>
    <xf numFmtId="0" fontId="8" fillId="0" borderId="37" xfId="0" applyFont="1" applyBorder="1" applyAlignment="1">
      <alignment vertical="top" wrapText="1"/>
    </xf>
    <xf numFmtId="49" fontId="6" fillId="0" borderId="37" xfId="0" applyNumberFormat="1" applyFont="1" applyBorder="1" applyAlignment="1">
      <alignment horizontal="center" vertical="top" wrapText="1"/>
    </xf>
    <xf numFmtId="43" fontId="6" fillId="0" borderId="37" xfId="36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41" xfId="0" applyFont="1" applyBorder="1" applyAlignment="1">
      <alignment horizontal="left" vertical="top" wrapText="1" indent="3"/>
    </xf>
    <xf numFmtId="49" fontId="6" fillId="0" borderId="41" xfId="0" applyNumberFormat="1" applyFont="1" applyBorder="1" applyAlignment="1">
      <alignment horizontal="center" vertical="top" wrapText="1"/>
    </xf>
    <xf numFmtId="43" fontId="6" fillId="0" borderId="41" xfId="36" applyFont="1" applyBorder="1" applyAlignment="1">
      <alignment vertical="top" wrapText="1"/>
    </xf>
    <xf numFmtId="0" fontId="8" fillId="0" borderId="47" xfId="0" applyFont="1" applyBorder="1" applyAlignment="1">
      <alignment horizontal="right" vertical="top" wrapText="1"/>
    </xf>
    <xf numFmtId="49" fontId="8" fillId="0" borderId="47" xfId="0" applyNumberFormat="1" applyFont="1" applyBorder="1" applyAlignment="1">
      <alignment horizontal="center" vertical="top" wrapText="1"/>
    </xf>
    <xf numFmtId="43" fontId="8" fillId="0" borderId="47" xfId="36" applyFont="1" applyBorder="1" applyAlignment="1">
      <alignment vertical="top" wrapText="1"/>
    </xf>
    <xf numFmtId="0" fontId="8" fillId="0" borderId="41" xfId="0" applyFont="1" applyBorder="1" applyAlignment="1">
      <alignment vertical="top" wrapText="1"/>
    </xf>
    <xf numFmtId="49" fontId="6" fillId="0" borderId="47" xfId="0" applyNumberFormat="1" applyFont="1" applyBorder="1" applyAlignment="1">
      <alignment horizontal="center" vertical="top" wrapText="1"/>
    </xf>
    <xf numFmtId="0" fontId="6" fillId="0" borderId="47" xfId="0" applyFont="1" applyBorder="1" applyAlignment="1">
      <alignment horizontal="right" vertical="top" wrapText="1"/>
    </xf>
    <xf numFmtId="0" fontId="8" fillId="0" borderId="37" xfId="0" applyFont="1" applyBorder="1" applyAlignment="1">
      <alignment horizontal="right" vertical="top" wrapText="1"/>
    </xf>
    <xf numFmtId="0" fontId="8" fillId="0" borderId="43" xfId="0" applyFont="1" applyBorder="1" applyAlignment="1">
      <alignment horizontal="right" vertical="top" wrapText="1"/>
    </xf>
    <xf numFmtId="49" fontId="6" fillId="0" borderId="4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3" fontId="6" fillId="0" borderId="0" xfId="36" applyFont="1" applyAlignment="1">
      <alignment vertical="top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36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3" fontId="6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43" fontId="6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3" fontId="8" fillId="0" borderId="0" xfId="36" applyFont="1" applyAlignment="1">
      <alignment/>
    </xf>
    <xf numFmtId="43" fontId="8" fillId="0" borderId="35" xfId="36" applyFont="1" applyBorder="1" applyAlignment="1">
      <alignment/>
    </xf>
    <xf numFmtId="43" fontId="6" fillId="0" borderId="0" xfId="0" applyNumberFormat="1" applyFont="1" applyBorder="1" applyAlignment="1">
      <alignment vertical="top" wrapText="1"/>
    </xf>
    <xf numFmtId="43" fontId="6" fillId="0" borderId="0" xfId="0" applyNumberFormat="1" applyFont="1" applyBorder="1" applyAlignment="1">
      <alignment wrapText="1"/>
    </xf>
    <xf numFmtId="0" fontId="28" fillId="0" borderId="0" xfId="0" applyFont="1" applyAlignment="1">
      <alignment/>
    </xf>
    <xf numFmtId="0" fontId="11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0" xfId="0" applyFont="1" applyBorder="1" applyAlignment="1">
      <alignment/>
    </xf>
    <xf numFmtId="43" fontId="6" fillId="0" borderId="41" xfId="36" applyFont="1" applyBorder="1" applyAlignment="1">
      <alignment/>
    </xf>
    <xf numFmtId="0" fontId="6" fillId="0" borderId="0" xfId="0" applyFont="1" applyAlignment="1">
      <alignment horizontal="left" indent="3"/>
    </xf>
    <xf numFmtId="0" fontId="6" fillId="0" borderId="0" xfId="0" applyFont="1" applyBorder="1" applyAlignment="1">
      <alignment horizontal="left"/>
    </xf>
    <xf numFmtId="43" fontId="6" fillId="0" borderId="0" xfId="36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3" fontId="6" fillId="0" borderId="0" xfId="36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0" fontId="8" fillId="0" borderId="0" xfId="0" applyFont="1" applyAlignment="1">
      <alignment horizontal="left" indent="5"/>
    </xf>
    <xf numFmtId="0" fontId="6" fillId="0" borderId="0" xfId="0" applyFont="1" applyAlignment="1">
      <alignment horizontal="left" indent="4"/>
    </xf>
    <xf numFmtId="189" fontId="6" fillId="0" borderId="48" xfId="36" applyNumberFormat="1" applyFont="1" applyBorder="1" applyAlignment="1">
      <alignment/>
    </xf>
    <xf numFmtId="15" fontId="6" fillId="0" borderId="48" xfId="0" applyNumberFormat="1" applyFont="1" applyBorder="1" applyAlignment="1" quotePrefix="1">
      <alignment/>
    </xf>
    <xf numFmtId="189" fontId="10" fillId="0" borderId="55" xfId="0" applyNumberFormat="1" applyFont="1" applyBorder="1" applyAlignment="1">
      <alignment horizontal="center"/>
    </xf>
    <xf numFmtId="0" fontId="10" fillId="0" borderId="48" xfId="0" applyFont="1" applyBorder="1" applyAlignment="1">
      <alignment horizontal="left" indent="2"/>
    </xf>
    <xf numFmtId="189" fontId="21" fillId="0" borderId="47" xfId="0" applyNumberFormat="1" applyFont="1" applyBorder="1" applyAlignment="1">
      <alignment/>
    </xf>
    <xf numFmtId="190" fontId="21" fillId="0" borderId="47" xfId="36" applyNumberFormat="1" applyFont="1" applyBorder="1" applyAlignment="1" quotePrefix="1">
      <alignment horizontal="right"/>
    </xf>
    <xf numFmtId="0" fontId="7" fillId="0" borderId="41" xfId="0" applyFont="1" applyFill="1" applyBorder="1" applyAlignment="1">
      <alignment/>
    </xf>
    <xf numFmtId="43" fontId="7" fillId="0" borderId="41" xfId="36" applyFont="1" applyFill="1" applyBorder="1" applyAlignment="1">
      <alignment/>
    </xf>
    <xf numFmtId="189" fontId="7" fillId="0" borderId="4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41" xfId="0" applyFont="1" applyFill="1" applyBorder="1" applyAlignment="1">
      <alignment horizontal="left" indent="2"/>
    </xf>
    <xf numFmtId="0" fontId="7" fillId="33" borderId="41" xfId="0" applyFont="1" applyFill="1" applyBorder="1" applyAlignment="1">
      <alignment/>
    </xf>
    <xf numFmtId="43" fontId="7" fillId="33" borderId="43" xfId="36" applyFont="1" applyFill="1" applyBorder="1" applyAlignment="1">
      <alignment/>
    </xf>
    <xf numFmtId="0" fontId="10" fillId="33" borderId="47" xfId="0" applyFont="1" applyFill="1" applyBorder="1" applyAlignment="1">
      <alignment/>
    </xf>
    <xf numFmtId="43" fontId="10" fillId="33" borderId="20" xfId="36" applyFont="1" applyFill="1" applyBorder="1" applyAlignment="1">
      <alignment/>
    </xf>
    <xf numFmtId="43" fontId="10" fillId="33" borderId="47" xfId="36" applyFont="1" applyFill="1" applyBorder="1" applyAlignment="1">
      <alignment/>
    </xf>
    <xf numFmtId="189" fontId="10" fillId="33" borderId="4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3" fontId="10" fillId="0" borderId="0" xfId="36" applyFont="1" applyFill="1" applyBorder="1" applyAlignment="1">
      <alignment/>
    </xf>
    <xf numFmtId="43" fontId="7" fillId="33" borderId="37" xfId="36" applyFont="1" applyFill="1" applyBorder="1" applyAlignment="1">
      <alignment/>
    </xf>
    <xf numFmtId="189" fontId="10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43" fontId="6" fillId="0" borderId="0" xfId="36" applyFont="1" applyBorder="1" applyAlignment="1">
      <alignment vertical="top"/>
    </xf>
    <xf numFmtId="189" fontId="20" fillId="0" borderId="0" xfId="0" applyNumberFormat="1" applyFont="1" applyAlignment="1">
      <alignment horizontal="center"/>
    </xf>
    <xf numFmtId="0" fontId="11" fillId="0" borderId="49" xfId="0" applyFont="1" applyBorder="1" applyAlignment="1">
      <alignment/>
    </xf>
    <xf numFmtId="0" fontId="6" fillId="0" borderId="48" xfId="0" applyFont="1" applyBorder="1" applyAlignment="1">
      <alignment horizontal="left"/>
    </xf>
    <xf numFmtId="0" fontId="6" fillId="0" borderId="59" xfId="0" applyFont="1" applyBorder="1" applyAlignment="1">
      <alignment/>
    </xf>
    <xf numFmtId="0" fontId="11" fillId="0" borderId="37" xfId="0" applyFont="1" applyBorder="1" applyAlignment="1">
      <alignment/>
    </xf>
    <xf numFmtId="0" fontId="6" fillId="0" borderId="55" xfId="0" applyFont="1" applyBorder="1" applyAlignment="1">
      <alignment/>
    </xf>
    <xf numFmtId="189" fontId="6" fillId="0" borderId="47" xfId="36" applyNumberFormat="1" applyFont="1" applyBorder="1" applyAlignment="1">
      <alignment/>
    </xf>
    <xf numFmtId="189" fontId="6" fillId="0" borderId="50" xfId="36" applyNumberFormat="1" applyFont="1" applyBorder="1" applyAlignment="1">
      <alignment/>
    </xf>
    <xf numFmtId="43" fontId="8" fillId="0" borderId="42" xfId="36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top" wrapText="1"/>
    </xf>
    <xf numFmtId="43" fontId="8" fillId="0" borderId="0" xfId="36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8" fillId="0" borderId="38" xfId="0" applyFont="1" applyBorder="1" applyAlignment="1">
      <alignment horizontal="right" vertical="top" wrapText="1"/>
    </xf>
    <xf numFmtId="49" fontId="6" fillId="0" borderId="38" xfId="0" applyNumberFormat="1" applyFont="1" applyBorder="1" applyAlignment="1">
      <alignment horizontal="center" vertical="top" wrapText="1"/>
    </xf>
    <xf numFmtId="43" fontId="6" fillId="0" borderId="42" xfId="36" applyFont="1" applyBorder="1" applyAlignment="1">
      <alignment vertical="top" wrapText="1"/>
    </xf>
    <xf numFmtId="0" fontId="18" fillId="0" borderId="39" xfId="0" applyFont="1" applyBorder="1" applyAlignment="1">
      <alignment horizontal="center"/>
    </xf>
    <xf numFmtId="189" fontId="10" fillId="0" borderId="41" xfId="36" applyNumberFormat="1" applyFont="1" applyBorder="1" applyAlignment="1">
      <alignment/>
    </xf>
    <xf numFmtId="189" fontId="10" fillId="0" borderId="43" xfId="36" applyNumberFormat="1" applyFont="1" applyBorder="1" applyAlignment="1">
      <alignment/>
    </xf>
    <xf numFmtId="189" fontId="10" fillId="0" borderId="41" xfId="36" applyNumberFormat="1" applyFont="1" applyBorder="1" applyAlignment="1">
      <alignment horizontal="right"/>
    </xf>
    <xf numFmtId="49" fontId="10" fillId="0" borderId="60" xfId="0" applyNumberFormat="1" applyFont="1" applyBorder="1" applyAlignment="1" quotePrefix="1">
      <alignment horizontal="center"/>
    </xf>
    <xf numFmtId="189" fontId="10" fillId="0" borderId="60" xfId="0" applyNumberFormat="1" applyFont="1" applyBorder="1" applyAlignment="1">
      <alignment/>
    </xf>
    <xf numFmtId="189" fontId="10" fillId="0" borderId="40" xfId="36" applyNumberFormat="1" applyFont="1" applyBorder="1" applyAlignment="1">
      <alignment/>
    </xf>
    <xf numFmtId="189" fontId="10" fillId="0" borderId="41" xfId="36" applyNumberFormat="1" applyFont="1" applyBorder="1" applyAlignment="1">
      <alignment horizontal="center"/>
    </xf>
    <xf numFmtId="189" fontId="10" fillId="0" borderId="60" xfId="36" applyNumberFormat="1" applyFont="1" applyBorder="1" applyAlignment="1">
      <alignment/>
    </xf>
    <xf numFmtId="189" fontId="10" fillId="0" borderId="41" xfId="36" applyNumberFormat="1" applyFont="1" applyBorder="1" applyAlignment="1" quotePrefix="1">
      <alignment horizontal="center"/>
    </xf>
    <xf numFmtId="189" fontId="10" fillId="0" borderId="43" xfId="36" applyNumberFormat="1" applyFont="1" applyBorder="1" applyAlignment="1" quotePrefix="1">
      <alignment horizontal="center"/>
    </xf>
    <xf numFmtId="189" fontId="10" fillId="0" borderId="42" xfId="36" applyNumberFormat="1" applyFont="1" applyBorder="1" applyAlignment="1">
      <alignment horizontal="center"/>
    </xf>
    <xf numFmtId="189" fontId="10" fillId="0" borderId="40" xfId="36" applyNumberFormat="1" applyFont="1" applyBorder="1" applyAlignment="1" quotePrefix="1">
      <alignment horizontal="center"/>
    </xf>
    <xf numFmtId="49" fontId="10" fillId="0" borderId="40" xfId="0" applyNumberFormat="1" applyFont="1" applyBorder="1" applyAlignment="1" quotePrefix="1">
      <alignment horizontal="center"/>
    </xf>
    <xf numFmtId="49" fontId="10" fillId="0" borderId="40" xfId="0" applyNumberFormat="1" applyFont="1" applyBorder="1" applyAlignment="1">
      <alignment horizontal="center"/>
    </xf>
    <xf numFmtId="189" fontId="10" fillId="0" borderId="40" xfId="36" applyNumberFormat="1" applyFont="1" applyBorder="1" applyAlignment="1">
      <alignment horizontal="center"/>
    </xf>
    <xf numFmtId="189" fontId="10" fillId="0" borderId="41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0" fillId="0" borderId="40" xfId="0" applyFont="1" applyBorder="1" applyAlignment="1">
      <alignment/>
    </xf>
    <xf numFmtId="189" fontId="10" fillId="0" borderId="43" xfId="0" applyNumberFormat="1" applyFont="1" applyBorder="1" applyAlignment="1">
      <alignment horizontal="right"/>
    </xf>
    <xf numFmtId="189" fontId="10" fillId="0" borderId="0" xfId="36" applyNumberFormat="1" applyFont="1" applyBorder="1" applyAlignment="1">
      <alignment horizontal="center"/>
    </xf>
    <xf numFmtId="43" fontId="6" fillId="0" borderId="38" xfId="36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3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4"/>
    </xf>
    <xf numFmtId="0" fontId="11" fillId="0" borderId="0" xfId="0" applyFont="1" applyBorder="1" applyAlignment="1">
      <alignment horizontal="left" indent="4"/>
    </xf>
    <xf numFmtId="0" fontId="6" fillId="0" borderId="0" xfId="0" applyFont="1" applyAlignment="1">
      <alignment horizontal="right"/>
    </xf>
    <xf numFmtId="0" fontId="8" fillId="0" borderId="47" xfId="0" applyFont="1" applyBorder="1" applyAlignment="1">
      <alignment horizontal="right"/>
    </xf>
    <xf numFmtId="0" fontId="7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3" fontId="6" fillId="0" borderId="17" xfId="36" applyFont="1" applyBorder="1" applyAlignment="1">
      <alignment horizontal="center" vertical="center"/>
    </xf>
    <xf numFmtId="43" fontId="6" fillId="0" borderId="61" xfId="36" applyFont="1" applyBorder="1" applyAlignment="1">
      <alignment/>
    </xf>
    <xf numFmtId="0" fontId="1" fillId="0" borderId="62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3" fontId="7" fillId="0" borderId="0" xfId="36" applyFont="1" applyAlignment="1">
      <alignment horizontal="center"/>
    </xf>
    <xf numFmtId="49" fontId="8" fillId="0" borderId="6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43" fontId="14" fillId="0" borderId="67" xfId="36" applyFont="1" applyBorder="1" applyAlignment="1">
      <alignment horizontal="center"/>
    </xf>
    <xf numFmtId="43" fontId="14" fillId="0" borderId="68" xfId="36" applyFont="1" applyBorder="1" applyAlignment="1">
      <alignment horizontal="center"/>
    </xf>
    <xf numFmtId="43" fontId="14" fillId="0" borderId="69" xfId="36" applyFont="1" applyBorder="1" applyAlignment="1">
      <alignment horizontal="center"/>
    </xf>
    <xf numFmtId="43" fontId="14" fillId="0" borderId="70" xfId="36" applyFont="1" applyBorder="1" applyAlignment="1">
      <alignment horizontal="center"/>
    </xf>
    <xf numFmtId="43" fontId="14" fillId="0" borderId="69" xfId="36" applyFont="1" applyBorder="1" applyAlignment="1">
      <alignment horizontal="center" vertical="center"/>
    </xf>
    <xf numFmtId="43" fontId="14" fillId="0" borderId="70" xfId="36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vertical="top" wrapText="1"/>
    </xf>
    <xf numFmtId="0" fontId="21" fillId="0" borderId="0" xfId="0" applyFont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4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189" fontId="20" fillId="0" borderId="39" xfId="36" applyNumberFormat="1" applyFont="1" applyBorder="1" applyAlignment="1">
      <alignment horizontal="center" vertical="center"/>
    </xf>
    <xf numFmtId="189" fontId="20" fillId="0" borderId="45" xfId="36" applyNumberFormat="1" applyFont="1" applyBorder="1" applyAlignment="1">
      <alignment horizontal="center" vertical="center"/>
    </xf>
    <xf numFmtId="189" fontId="20" fillId="0" borderId="44" xfId="36" applyNumberFormat="1" applyFont="1" applyBorder="1" applyAlignment="1">
      <alignment horizontal="center" vertical="center"/>
    </xf>
    <xf numFmtId="189" fontId="20" fillId="0" borderId="46" xfId="36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vertical="top" wrapText="1"/>
    </xf>
    <xf numFmtId="43" fontId="19" fillId="0" borderId="0" xfId="36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0" fillId="0" borderId="17" xfId="0" applyFont="1" applyBorder="1" applyAlignment="1">
      <alignment/>
    </xf>
    <xf numFmtId="189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6" fillId="0" borderId="0" xfId="36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93</xdr:row>
      <xdr:rowOff>9525</xdr:rowOff>
    </xdr:from>
    <xdr:to>
      <xdr:col>5</xdr:col>
      <xdr:colOff>228600</xdr:colOff>
      <xdr:row>93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4552950" y="19164300"/>
          <a:ext cx="1809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152400</xdr:colOff>
      <xdr:row>117</xdr:row>
      <xdr:rowOff>123825</xdr:rowOff>
    </xdr:to>
    <xdr:sp>
      <xdr:nvSpPr>
        <xdr:cNvPr id="2" name="Oval 2"/>
        <xdr:cNvSpPr>
          <a:spLocks/>
        </xdr:cNvSpPr>
      </xdr:nvSpPr>
      <xdr:spPr>
        <a:xfrm>
          <a:off x="3876675" y="23040975"/>
          <a:ext cx="1524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9525</xdr:colOff>
      <xdr:row>118</xdr:row>
      <xdr:rowOff>9525</xdr:rowOff>
    </xdr:from>
    <xdr:to>
      <xdr:col>4</xdr:col>
      <xdr:colOff>180975</xdr:colOff>
      <xdr:row>118</xdr:row>
      <xdr:rowOff>85725</xdr:rowOff>
    </xdr:to>
    <xdr:sp>
      <xdr:nvSpPr>
        <xdr:cNvPr id="3" name="Oval 3"/>
        <xdr:cNvSpPr>
          <a:spLocks/>
        </xdr:cNvSpPr>
      </xdr:nvSpPr>
      <xdr:spPr>
        <a:xfrm>
          <a:off x="3886200" y="23212425"/>
          <a:ext cx="1714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38100</xdr:colOff>
      <xdr:row>117</xdr:row>
      <xdr:rowOff>0</xdr:rowOff>
    </xdr:from>
    <xdr:to>
      <xdr:col>5</xdr:col>
      <xdr:colOff>209550</xdr:colOff>
      <xdr:row>117</xdr:row>
      <xdr:rowOff>104775</xdr:rowOff>
    </xdr:to>
    <xdr:sp>
      <xdr:nvSpPr>
        <xdr:cNvPr id="4" name="Oval 4"/>
        <xdr:cNvSpPr>
          <a:spLocks/>
        </xdr:cNvSpPr>
      </xdr:nvSpPr>
      <xdr:spPr>
        <a:xfrm>
          <a:off x="4543425" y="23040975"/>
          <a:ext cx="1714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38100</xdr:colOff>
      <xdr:row>119</xdr:row>
      <xdr:rowOff>28575</xdr:rowOff>
    </xdr:from>
    <xdr:to>
      <xdr:col>4</xdr:col>
      <xdr:colOff>209550</xdr:colOff>
      <xdr:row>119</xdr:row>
      <xdr:rowOff>104775</xdr:rowOff>
    </xdr:to>
    <xdr:sp>
      <xdr:nvSpPr>
        <xdr:cNvPr id="5" name="Oval 5"/>
        <xdr:cNvSpPr>
          <a:spLocks/>
        </xdr:cNvSpPr>
      </xdr:nvSpPr>
      <xdr:spPr>
        <a:xfrm>
          <a:off x="3914775" y="23393400"/>
          <a:ext cx="1714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247650</xdr:colOff>
      <xdr:row>117</xdr:row>
      <xdr:rowOff>9525</xdr:rowOff>
    </xdr:from>
    <xdr:to>
      <xdr:col>5</xdr:col>
      <xdr:colOff>628650</xdr:colOff>
      <xdr:row>117</xdr:row>
      <xdr:rowOff>114300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52975" y="2305050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518.30</a:t>
          </a:r>
        </a:p>
      </xdr:txBody>
    </xdr:sp>
    <xdr:clientData/>
  </xdr:twoCellAnchor>
  <xdr:twoCellAnchor>
    <xdr:from>
      <xdr:col>3</xdr:col>
      <xdr:colOff>809625</xdr:colOff>
      <xdr:row>96</xdr:row>
      <xdr:rowOff>47625</xdr:rowOff>
    </xdr:from>
    <xdr:to>
      <xdr:col>4</xdr:col>
      <xdr:colOff>142875</xdr:colOff>
      <xdr:row>97</xdr:row>
      <xdr:rowOff>0</xdr:rowOff>
    </xdr:to>
    <xdr:sp>
      <xdr:nvSpPr>
        <xdr:cNvPr id="7" name="Oval 7"/>
        <xdr:cNvSpPr>
          <a:spLocks/>
        </xdr:cNvSpPr>
      </xdr:nvSpPr>
      <xdr:spPr>
        <a:xfrm>
          <a:off x="3781425" y="19688175"/>
          <a:ext cx="2381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180975</xdr:colOff>
      <xdr:row>96</xdr:row>
      <xdr:rowOff>76200</xdr:rowOff>
    </xdr:from>
    <xdr:to>
      <xdr:col>4</xdr:col>
      <xdr:colOff>628650</xdr:colOff>
      <xdr:row>97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057650" y="19716750"/>
          <a:ext cx="447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237.91</a:t>
          </a:r>
        </a:p>
      </xdr:txBody>
    </xdr:sp>
    <xdr:clientData/>
  </xdr:twoCellAnchor>
  <xdr:twoCellAnchor>
    <xdr:from>
      <xdr:col>5</xdr:col>
      <xdr:colOff>28575</xdr:colOff>
      <xdr:row>117</xdr:row>
      <xdr:rowOff>152400</xdr:rowOff>
    </xdr:from>
    <xdr:to>
      <xdr:col>5</xdr:col>
      <xdr:colOff>190500</xdr:colOff>
      <xdr:row>118</xdr:row>
      <xdr:rowOff>0</xdr:rowOff>
    </xdr:to>
    <xdr:sp>
      <xdr:nvSpPr>
        <xdr:cNvPr id="9" name="Oval 9"/>
        <xdr:cNvSpPr>
          <a:spLocks/>
        </xdr:cNvSpPr>
      </xdr:nvSpPr>
      <xdr:spPr>
        <a:xfrm>
          <a:off x="4533900" y="23193375"/>
          <a:ext cx="161925" cy="95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228600</xdr:colOff>
      <xdr:row>118</xdr:row>
      <xdr:rowOff>0</xdr:rowOff>
    </xdr:from>
    <xdr:to>
      <xdr:col>5</xdr:col>
      <xdr:colOff>628650</xdr:colOff>
      <xdr:row>118</xdr:row>
      <xdr:rowOff>47625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733925" y="23202900"/>
          <a:ext cx="4000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237.91</a:t>
          </a:r>
        </a:p>
      </xdr:txBody>
    </xdr:sp>
    <xdr:clientData/>
  </xdr:twoCellAnchor>
  <xdr:twoCellAnchor>
    <xdr:from>
      <xdr:col>4</xdr:col>
      <xdr:colOff>76200</xdr:colOff>
      <xdr:row>122</xdr:row>
      <xdr:rowOff>28575</xdr:rowOff>
    </xdr:from>
    <xdr:to>
      <xdr:col>4</xdr:col>
      <xdr:colOff>238125</xdr:colOff>
      <xdr:row>122</xdr:row>
      <xdr:rowOff>152400</xdr:rowOff>
    </xdr:to>
    <xdr:sp>
      <xdr:nvSpPr>
        <xdr:cNvPr id="11" name="Oval 11"/>
        <xdr:cNvSpPr>
          <a:spLocks/>
        </xdr:cNvSpPr>
      </xdr:nvSpPr>
      <xdr:spPr>
        <a:xfrm>
          <a:off x="3952875" y="23879175"/>
          <a:ext cx="1619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43</a:t>
          </a:r>
        </a:p>
      </xdr:txBody>
    </xdr:sp>
    <xdr:clientData/>
  </xdr:twoCellAnchor>
  <xdr:twoCellAnchor>
    <xdr:from>
      <xdr:col>4</xdr:col>
      <xdr:colOff>295275</xdr:colOff>
      <xdr:row>122</xdr:row>
      <xdr:rowOff>28575</xdr:rowOff>
    </xdr:from>
    <xdr:to>
      <xdr:col>5</xdr:col>
      <xdr:colOff>0</xdr:colOff>
      <xdr:row>123</xdr:row>
      <xdr:rowOff>57150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171950" y="238791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31,050</a:t>
          </a:r>
        </a:p>
      </xdr:txBody>
    </xdr:sp>
    <xdr:clientData/>
  </xdr:twoCellAnchor>
  <xdr:twoCellAnchor>
    <xdr:from>
      <xdr:col>5</xdr:col>
      <xdr:colOff>28575</xdr:colOff>
      <xdr:row>118</xdr:row>
      <xdr:rowOff>0</xdr:rowOff>
    </xdr:from>
    <xdr:to>
      <xdr:col>5</xdr:col>
      <xdr:colOff>190500</xdr:colOff>
      <xdr:row>118</xdr:row>
      <xdr:rowOff>0</xdr:rowOff>
    </xdr:to>
    <xdr:sp>
      <xdr:nvSpPr>
        <xdr:cNvPr id="13" name="Oval 13"/>
        <xdr:cNvSpPr>
          <a:spLocks/>
        </xdr:cNvSpPr>
      </xdr:nvSpPr>
      <xdr:spPr>
        <a:xfrm>
          <a:off x="4533900" y="23202900"/>
          <a:ext cx="161925" cy="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5</xdr:col>
      <xdr:colOff>228600</xdr:colOff>
      <xdr:row>118</xdr:row>
      <xdr:rowOff>0</xdr:rowOff>
    </xdr:from>
    <xdr:to>
      <xdr:col>5</xdr:col>
      <xdr:colOff>628650</xdr:colOff>
      <xdr:row>118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733925" y="2320290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31,050</a:t>
          </a:r>
        </a:p>
      </xdr:txBody>
    </xdr:sp>
    <xdr:clientData/>
  </xdr:twoCellAnchor>
  <xdr:twoCellAnchor>
    <xdr:from>
      <xdr:col>5</xdr:col>
      <xdr:colOff>28575</xdr:colOff>
      <xdr:row>118</xdr:row>
      <xdr:rowOff>0</xdr:rowOff>
    </xdr:from>
    <xdr:to>
      <xdr:col>5</xdr:col>
      <xdr:colOff>190500</xdr:colOff>
      <xdr:row>118</xdr:row>
      <xdr:rowOff>0</xdr:rowOff>
    </xdr:to>
    <xdr:sp>
      <xdr:nvSpPr>
        <xdr:cNvPr id="15" name="Oval 15"/>
        <xdr:cNvSpPr>
          <a:spLocks/>
        </xdr:cNvSpPr>
      </xdr:nvSpPr>
      <xdr:spPr>
        <a:xfrm>
          <a:off x="4533900" y="23202900"/>
          <a:ext cx="161925" cy="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180975</xdr:colOff>
      <xdr:row>118</xdr:row>
      <xdr:rowOff>0</xdr:rowOff>
    </xdr:from>
    <xdr:to>
      <xdr:col>5</xdr:col>
      <xdr:colOff>628650</xdr:colOff>
      <xdr:row>118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686300" y="232029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31,050</a:t>
          </a:r>
        </a:p>
      </xdr:txBody>
    </xdr:sp>
    <xdr:clientData/>
  </xdr:twoCellAnchor>
  <xdr:twoCellAnchor>
    <xdr:from>
      <xdr:col>4</xdr:col>
      <xdr:colOff>28575</xdr:colOff>
      <xdr:row>99</xdr:row>
      <xdr:rowOff>76200</xdr:rowOff>
    </xdr:from>
    <xdr:to>
      <xdr:col>4</xdr:col>
      <xdr:colOff>190500</xdr:colOff>
      <xdr:row>100</xdr:row>
      <xdr:rowOff>0</xdr:rowOff>
    </xdr:to>
    <xdr:sp>
      <xdr:nvSpPr>
        <xdr:cNvPr id="17" name="Oval 17"/>
        <xdr:cNvSpPr>
          <a:spLocks/>
        </xdr:cNvSpPr>
      </xdr:nvSpPr>
      <xdr:spPr>
        <a:xfrm>
          <a:off x="3905250" y="20202525"/>
          <a:ext cx="1619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180975</xdr:colOff>
      <xdr:row>99</xdr:row>
      <xdr:rowOff>85725</xdr:rowOff>
    </xdr:from>
    <xdr:to>
      <xdr:col>5</xdr:col>
      <xdr:colOff>19050</xdr:colOff>
      <xdr:row>100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4057650" y="20212050"/>
          <a:ext cx="466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15,525</a:t>
          </a:r>
        </a:p>
      </xdr:txBody>
    </xdr:sp>
    <xdr:clientData/>
  </xdr:twoCellAnchor>
  <xdr:twoCellAnchor>
    <xdr:from>
      <xdr:col>4</xdr:col>
      <xdr:colOff>38100</xdr:colOff>
      <xdr:row>100</xdr:row>
      <xdr:rowOff>28575</xdr:rowOff>
    </xdr:from>
    <xdr:to>
      <xdr:col>4</xdr:col>
      <xdr:colOff>200025</xdr:colOff>
      <xdr:row>100</xdr:row>
      <xdr:rowOff>152400</xdr:rowOff>
    </xdr:to>
    <xdr:sp>
      <xdr:nvSpPr>
        <xdr:cNvPr id="19" name="Oval 19"/>
        <xdr:cNvSpPr>
          <a:spLocks/>
        </xdr:cNvSpPr>
      </xdr:nvSpPr>
      <xdr:spPr>
        <a:xfrm>
          <a:off x="3914775" y="20316825"/>
          <a:ext cx="1619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190500</xdr:colOff>
      <xdr:row>100</xdr:row>
      <xdr:rowOff>38100</xdr:rowOff>
    </xdr:from>
    <xdr:to>
      <xdr:col>5</xdr:col>
      <xdr:colOff>28575</xdr:colOff>
      <xdr:row>101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4067175" y="203263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15,525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1.140625" style="10" customWidth="1"/>
    <col min="2" max="2" width="8.8515625" style="10" customWidth="1"/>
    <col min="3" max="3" width="16.28125" style="10" customWidth="1"/>
    <col min="4" max="4" width="16.57421875" style="10" customWidth="1"/>
    <col min="5" max="5" width="18.140625" style="10" customWidth="1"/>
    <col min="6" max="6" width="14.28125" style="10" customWidth="1"/>
    <col min="7" max="7" width="12.28125" style="10" customWidth="1"/>
    <col min="8" max="16384" width="9.140625" style="10" customWidth="1"/>
  </cols>
  <sheetData>
    <row r="1" spans="1:4" ht="21">
      <c r="A1" s="416" t="s">
        <v>401</v>
      </c>
      <c r="B1" s="416"/>
      <c r="C1" s="416"/>
      <c r="D1" s="416"/>
    </row>
    <row r="2" spans="1:4" ht="21">
      <c r="A2" s="417" t="s">
        <v>41</v>
      </c>
      <c r="B2" s="417"/>
      <c r="C2" s="417"/>
      <c r="D2" s="417"/>
    </row>
    <row r="3" spans="1:4" ht="21">
      <c r="A3" s="414" t="s">
        <v>402</v>
      </c>
      <c r="B3" s="414"/>
      <c r="C3" s="414"/>
      <c r="D3" s="414"/>
    </row>
    <row r="4" spans="1:4" ht="21.75" thickBot="1">
      <c r="A4" s="11"/>
      <c r="B4" s="12"/>
      <c r="C4" s="13"/>
      <c r="D4" s="13"/>
    </row>
    <row r="5" spans="1:4" ht="21.75" thickBot="1">
      <c r="A5" s="14" t="s">
        <v>357</v>
      </c>
      <c r="B5" s="19" t="s">
        <v>3</v>
      </c>
      <c r="C5" s="20" t="s">
        <v>332</v>
      </c>
      <c r="D5" s="20" t="s">
        <v>333</v>
      </c>
    </row>
    <row r="6" spans="1:4" ht="21">
      <c r="A6" s="21" t="s">
        <v>502</v>
      </c>
      <c r="B6" s="22" t="s">
        <v>4</v>
      </c>
      <c r="C6" s="23">
        <v>18074214.45</v>
      </c>
      <c r="D6" s="23"/>
    </row>
    <row r="7" spans="1:4" ht="21">
      <c r="A7" s="24" t="s">
        <v>503</v>
      </c>
      <c r="B7" s="25" t="s">
        <v>5</v>
      </c>
      <c r="C7" s="26">
        <v>277468.82</v>
      </c>
      <c r="D7" s="26"/>
    </row>
    <row r="8" spans="1:4" ht="21">
      <c r="A8" s="24" t="s">
        <v>504</v>
      </c>
      <c r="B8" s="25" t="s">
        <v>6</v>
      </c>
      <c r="C8" s="26">
        <v>6000000</v>
      </c>
      <c r="D8" s="26"/>
    </row>
    <row r="9" spans="1:4" ht="21">
      <c r="A9" s="24" t="s">
        <v>505</v>
      </c>
      <c r="B9" s="25" t="s">
        <v>506</v>
      </c>
      <c r="C9" s="26">
        <v>0</v>
      </c>
      <c r="D9" s="26"/>
    </row>
    <row r="10" spans="1:4" ht="21">
      <c r="A10" s="24" t="s">
        <v>518</v>
      </c>
      <c r="B10" s="25" t="s">
        <v>7</v>
      </c>
      <c r="C10" s="26">
        <v>0</v>
      </c>
      <c r="D10" s="26"/>
    </row>
    <row r="11" spans="1:4" ht="21">
      <c r="A11" s="24" t="s">
        <v>334</v>
      </c>
      <c r="B11" s="25" t="s">
        <v>8</v>
      </c>
      <c r="C11" s="26">
        <v>0</v>
      </c>
      <c r="D11" s="26"/>
    </row>
    <row r="12" spans="1:4" ht="21">
      <c r="A12" s="24" t="s">
        <v>335</v>
      </c>
      <c r="B12" s="25" t="s">
        <v>9</v>
      </c>
      <c r="C12" s="26">
        <v>11250</v>
      </c>
      <c r="D12" s="26"/>
    </row>
    <row r="13" spans="1:4" ht="21">
      <c r="A13" s="27" t="s">
        <v>340</v>
      </c>
      <c r="B13" s="28" t="s">
        <v>10</v>
      </c>
      <c r="C13" s="26">
        <v>0</v>
      </c>
      <c r="D13" s="29"/>
    </row>
    <row r="14" spans="1:4" ht="21">
      <c r="A14" s="30" t="s">
        <v>341</v>
      </c>
      <c r="B14" s="31" t="s">
        <v>11</v>
      </c>
      <c r="C14" s="26">
        <v>0</v>
      </c>
      <c r="D14" s="29"/>
    </row>
    <row r="15" spans="1:4" ht="21">
      <c r="A15" s="30" t="s">
        <v>342</v>
      </c>
      <c r="B15" s="31" t="s">
        <v>12</v>
      </c>
      <c r="C15" s="26">
        <v>0</v>
      </c>
      <c r="D15" s="29"/>
    </row>
    <row r="16" spans="1:4" ht="21">
      <c r="A16" s="30" t="s">
        <v>507</v>
      </c>
      <c r="B16" s="31" t="s">
        <v>508</v>
      </c>
      <c r="C16" s="26"/>
      <c r="D16" s="29"/>
    </row>
    <row r="17" spans="1:4" ht="21">
      <c r="A17" s="30" t="s">
        <v>343</v>
      </c>
      <c r="B17" s="31" t="s">
        <v>13</v>
      </c>
      <c r="C17" s="26">
        <v>0</v>
      </c>
      <c r="D17" s="29"/>
    </row>
    <row r="18" spans="1:6" ht="21">
      <c r="A18" s="30" t="s">
        <v>344</v>
      </c>
      <c r="B18" s="31" t="s">
        <v>14</v>
      </c>
      <c r="C18" s="26">
        <v>0</v>
      </c>
      <c r="D18" s="29"/>
      <c r="E18" s="4">
        <f>1278059.81+213900+39</f>
        <v>1491998.81</v>
      </c>
      <c r="F18" s="7">
        <f>+C18-E17:E18</f>
        <v>-1491998.81</v>
      </c>
    </row>
    <row r="19" spans="1:4" ht="21">
      <c r="A19" s="30" t="s">
        <v>15</v>
      </c>
      <c r="B19" s="31" t="s">
        <v>16</v>
      </c>
      <c r="C19" s="26">
        <v>0</v>
      </c>
      <c r="D19" s="29"/>
    </row>
    <row r="20" spans="1:5" ht="21">
      <c r="A20" s="30" t="s">
        <v>17</v>
      </c>
      <c r="B20" s="31" t="s">
        <v>509</v>
      </c>
      <c r="C20" s="26">
        <v>0</v>
      </c>
      <c r="D20" s="29"/>
      <c r="E20" s="7">
        <f>SUM(C13:C28)</f>
        <v>0</v>
      </c>
    </row>
    <row r="21" spans="1:4" ht="21">
      <c r="A21" s="30" t="s">
        <v>346</v>
      </c>
      <c r="B21" s="31" t="s">
        <v>18</v>
      </c>
      <c r="C21" s="26">
        <v>0</v>
      </c>
      <c r="D21" s="29"/>
    </row>
    <row r="22" spans="1:5" ht="21">
      <c r="A22" s="30" t="s">
        <v>349</v>
      </c>
      <c r="B22" s="31" t="s">
        <v>19</v>
      </c>
      <c r="C22" s="26">
        <v>0</v>
      </c>
      <c r="D22" s="29"/>
      <c r="E22" s="7">
        <f>SUM(C13:C25)</f>
        <v>0</v>
      </c>
    </row>
    <row r="23" spans="1:5" ht="21">
      <c r="A23" s="30" t="s">
        <v>347</v>
      </c>
      <c r="B23" s="31" t="s">
        <v>20</v>
      </c>
      <c r="C23" s="26">
        <v>0</v>
      </c>
      <c r="D23" s="29"/>
      <c r="E23" s="7">
        <f>+C20+C26+C27+C28</f>
        <v>0</v>
      </c>
    </row>
    <row r="24" spans="1:4" ht="21">
      <c r="A24" s="30" t="s">
        <v>348</v>
      </c>
      <c r="B24" s="31" t="s">
        <v>21</v>
      </c>
      <c r="C24" s="26">
        <v>0</v>
      </c>
      <c r="D24" s="29"/>
    </row>
    <row r="25" spans="1:4" ht="21">
      <c r="A25" s="30" t="s">
        <v>22</v>
      </c>
      <c r="B25" s="28" t="s">
        <v>23</v>
      </c>
      <c r="C25" s="26">
        <v>0</v>
      </c>
      <c r="D25" s="29"/>
    </row>
    <row r="26" spans="1:4" ht="21">
      <c r="A26" s="30" t="s">
        <v>24</v>
      </c>
      <c r="B26" s="31" t="s">
        <v>510</v>
      </c>
      <c r="C26" s="26">
        <v>0</v>
      </c>
      <c r="D26" s="29"/>
    </row>
    <row r="27" spans="1:4" ht="21">
      <c r="A27" s="30" t="s">
        <v>25</v>
      </c>
      <c r="B27" s="31" t="s">
        <v>510</v>
      </c>
      <c r="C27" s="26">
        <v>0</v>
      </c>
      <c r="D27" s="29"/>
    </row>
    <row r="28" spans="1:4" ht="21">
      <c r="A28" s="30" t="s">
        <v>26</v>
      </c>
      <c r="B28" s="31" t="s">
        <v>510</v>
      </c>
      <c r="C28" s="26">
        <v>0</v>
      </c>
      <c r="D28" s="29"/>
    </row>
    <row r="29" spans="1:4" ht="21">
      <c r="A29" s="30" t="s">
        <v>354</v>
      </c>
      <c r="B29" s="31" t="s">
        <v>27</v>
      </c>
      <c r="C29" s="26">
        <v>0</v>
      </c>
      <c r="D29" s="29"/>
    </row>
    <row r="30" spans="1:4" ht="21">
      <c r="A30" s="30" t="s">
        <v>28</v>
      </c>
      <c r="B30" s="31" t="s">
        <v>29</v>
      </c>
      <c r="C30" s="26">
        <v>0</v>
      </c>
      <c r="D30" s="29"/>
    </row>
    <row r="31" spans="1:4" ht="21">
      <c r="A31" s="32" t="s">
        <v>30</v>
      </c>
      <c r="B31" s="31" t="s">
        <v>31</v>
      </c>
      <c r="C31" s="29"/>
      <c r="D31" s="29">
        <v>399917.91</v>
      </c>
    </row>
    <row r="32" spans="1:7" ht="21">
      <c r="A32" s="32" t="s">
        <v>32</v>
      </c>
      <c r="B32" s="31" t="s">
        <v>33</v>
      </c>
      <c r="C32" s="29"/>
      <c r="D32" s="29">
        <v>0</v>
      </c>
      <c r="F32" s="4">
        <f>3048000+503500+9000+1859000+17377954.15</f>
        <v>22797454.15</v>
      </c>
      <c r="G32" s="7">
        <f>+D32-F32</f>
        <v>-22797454.15</v>
      </c>
    </row>
    <row r="33" spans="1:4" ht="21">
      <c r="A33" s="32" t="s">
        <v>337</v>
      </c>
      <c r="B33" s="31" t="s">
        <v>34</v>
      </c>
      <c r="C33" s="29"/>
      <c r="D33" s="29">
        <v>10541971.75</v>
      </c>
    </row>
    <row r="34" spans="1:4" ht="21">
      <c r="A34" s="33" t="s">
        <v>338</v>
      </c>
      <c r="B34" s="34" t="s">
        <v>35</v>
      </c>
      <c r="C34" s="35"/>
      <c r="D34" s="35">
        <v>10198343.61</v>
      </c>
    </row>
    <row r="35" spans="1:4" ht="21">
      <c r="A35" s="33" t="s">
        <v>535</v>
      </c>
      <c r="B35" s="34" t="s">
        <v>37</v>
      </c>
      <c r="C35" s="35"/>
      <c r="D35" s="35">
        <v>37700</v>
      </c>
    </row>
    <row r="36" spans="1:4" ht="21">
      <c r="A36" s="36" t="s">
        <v>336</v>
      </c>
      <c r="B36" s="37" t="s">
        <v>37</v>
      </c>
      <c r="C36" s="38"/>
      <c r="D36" s="39">
        <v>3185000</v>
      </c>
    </row>
    <row r="37" spans="1:6" ht="21.75" thickBot="1">
      <c r="A37" s="40"/>
      <c r="B37" s="41"/>
      <c r="C37" s="42">
        <f>SUM(C6:C36)</f>
        <v>24362933.27</v>
      </c>
      <c r="D37" s="42">
        <f>SUM(D6:D36)</f>
        <v>24362933.27</v>
      </c>
      <c r="E37" s="7">
        <f>+C37-D37</f>
        <v>0</v>
      </c>
      <c r="F37" s="43">
        <f>+C37-D37</f>
        <v>0</v>
      </c>
    </row>
    <row r="38" spans="1:4" ht="21">
      <c r="A38" s="44" t="s">
        <v>38</v>
      </c>
      <c r="B38" s="418" t="s">
        <v>39</v>
      </c>
      <c r="C38" s="418"/>
      <c r="D38" s="418"/>
    </row>
    <row r="39" spans="1:4" ht="21">
      <c r="A39" s="4"/>
      <c r="B39" s="45"/>
      <c r="C39" s="6"/>
      <c r="D39" s="6"/>
    </row>
    <row r="40" spans="1:4" ht="21">
      <c r="A40" s="46" t="s">
        <v>403</v>
      </c>
      <c r="B40" s="412" t="s">
        <v>395</v>
      </c>
      <c r="C40" s="412"/>
      <c r="D40" s="412"/>
    </row>
    <row r="41" spans="1:4" ht="21">
      <c r="A41" s="48" t="s">
        <v>40</v>
      </c>
      <c r="B41" s="412" t="s">
        <v>396</v>
      </c>
      <c r="C41" s="412"/>
      <c r="D41" s="412"/>
    </row>
    <row r="42" spans="1:4" ht="21">
      <c r="A42" s="414" t="s">
        <v>39</v>
      </c>
      <c r="B42" s="414"/>
      <c r="C42" s="414"/>
      <c r="D42" s="414"/>
    </row>
    <row r="43" spans="1:4" ht="21">
      <c r="A43" s="4"/>
      <c r="B43" s="45"/>
      <c r="C43" s="6"/>
      <c r="D43" s="6"/>
    </row>
    <row r="44" spans="1:4" ht="21">
      <c r="A44" s="412" t="s">
        <v>404</v>
      </c>
      <c r="B44" s="412"/>
      <c r="C44" s="412"/>
      <c r="D44" s="412"/>
    </row>
    <row r="45" spans="1:4" ht="21">
      <c r="A45" s="415" t="s">
        <v>406</v>
      </c>
      <c r="B45" s="415"/>
      <c r="C45" s="415"/>
      <c r="D45" s="415"/>
    </row>
    <row r="46" spans="1:4" ht="21">
      <c r="A46" s="415" t="s">
        <v>405</v>
      </c>
      <c r="B46" s="415"/>
      <c r="C46" s="415"/>
      <c r="D46" s="415"/>
    </row>
    <row r="48" spans="1:4" ht="21">
      <c r="A48" s="416" t="s">
        <v>401</v>
      </c>
      <c r="B48" s="416"/>
      <c r="C48" s="416"/>
      <c r="D48" s="416"/>
    </row>
    <row r="49" spans="1:4" ht="21">
      <c r="A49" s="417" t="s">
        <v>519</v>
      </c>
      <c r="B49" s="417"/>
      <c r="C49" s="417"/>
      <c r="D49" s="417"/>
    </row>
    <row r="50" spans="1:4" ht="21">
      <c r="A50" s="412" t="s">
        <v>402</v>
      </c>
      <c r="B50" s="412"/>
      <c r="C50" s="412"/>
      <c r="D50" s="412"/>
    </row>
    <row r="51" spans="1:4" ht="21.75" thickBot="1">
      <c r="A51" s="11"/>
      <c r="B51" s="12"/>
      <c r="C51" s="13"/>
      <c r="D51" s="13"/>
    </row>
    <row r="52" spans="1:4" ht="21.75" thickBot="1">
      <c r="A52" s="49" t="s">
        <v>357</v>
      </c>
      <c r="B52" s="50" t="s">
        <v>3</v>
      </c>
      <c r="C52" s="51" t="s">
        <v>332</v>
      </c>
      <c r="D52" s="51" t="s">
        <v>333</v>
      </c>
    </row>
    <row r="53" spans="1:4" ht="21">
      <c r="A53" s="21" t="s">
        <v>502</v>
      </c>
      <c r="B53" s="22" t="s">
        <v>4</v>
      </c>
      <c r="C53" s="23">
        <v>17717134.45</v>
      </c>
      <c r="D53" s="23"/>
    </row>
    <row r="54" spans="1:4" ht="21">
      <c r="A54" s="24" t="s">
        <v>503</v>
      </c>
      <c r="B54" s="25" t="s">
        <v>5</v>
      </c>
      <c r="C54" s="26">
        <v>277468.82</v>
      </c>
      <c r="D54" s="26"/>
    </row>
    <row r="55" spans="1:4" ht="21">
      <c r="A55" s="24" t="s">
        <v>504</v>
      </c>
      <c r="B55" s="25" t="s">
        <v>6</v>
      </c>
      <c r="C55" s="26">
        <v>6000000</v>
      </c>
      <c r="D55" s="26"/>
    </row>
    <row r="56" spans="1:4" ht="21">
      <c r="A56" s="24" t="s">
        <v>505</v>
      </c>
      <c r="B56" s="25" t="s">
        <v>506</v>
      </c>
      <c r="C56" s="26">
        <v>0</v>
      </c>
      <c r="D56" s="26"/>
    </row>
    <row r="57" spans="1:4" ht="21">
      <c r="A57" s="24" t="s">
        <v>518</v>
      </c>
      <c r="B57" s="25" t="s">
        <v>7</v>
      </c>
      <c r="C57" s="26">
        <v>0</v>
      </c>
      <c r="D57" s="26"/>
    </row>
    <row r="58" spans="1:4" ht="21">
      <c r="A58" s="24" t="s">
        <v>334</v>
      </c>
      <c r="B58" s="25" t="s">
        <v>8</v>
      </c>
      <c r="C58" s="26">
        <v>0</v>
      </c>
      <c r="D58" s="26"/>
    </row>
    <row r="59" spans="1:4" ht="21">
      <c r="A59" s="24" t="s">
        <v>335</v>
      </c>
      <c r="B59" s="25" t="s">
        <v>9</v>
      </c>
      <c r="C59" s="26">
        <v>15212</v>
      </c>
      <c r="D59" s="26"/>
    </row>
    <row r="60" spans="1:4" ht="21">
      <c r="A60" s="27" t="s">
        <v>340</v>
      </c>
      <c r="B60" s="28" t="s">
        <v>10</v>
      </c>
      <c r="C60" s="26">
        <v>3978872</v>
      </c>
      <c r="D60" s="29"/>
    </row>
    <row r="61" spans="1:4" ht="21">
      <c r="A61" s="30" t="s">
        <v>524</v>
      </c>
      <c r="B61" s="31" t="s">
        <v>527</v>
      </c>
      <c r="C61" s="26">
        <v>133548.38</v>
      </c>
      <c r="D61" s="29"/>
    </row>
    <row r="62" spans="1:4" ht="21">
      <c r="A62" s="30" t="s">
        <v>342</v>
      </c>
      <c r="B62" s="31" t="s">
        <v>12</v>
      </c>
      <c r="C62" s="26">
        <v>1415393</v>
      </c>
      <c r="D62" s="29"/>
    </row>
    <row r="63" spans="1:4" ht="21">
      <c r="A63" s="30" t="s">
        <v>525</v>
      </c>
      <c r="B63" s="31" t="s">
        <v>508</v>
      </c>
      <c r="C63" s="26">
        <v>25290</v>
      </c>
      <c r="D63" s="29"/>
    </row>
    <row r="64" spans="1:4" ht="21">
      <c r="A64" s="30" t="s">
        <v>343</v>
      </c>
      <c r="B64" s="31" t="s">
        <v>13</v>
      </c>
      <c r="C64" s="26">
        <v>111775</v>
      </c>
      <c r="D64" s="29"/>
    </row>
    <row r="65" spans="1:4" ht="21">
      <c r="A65" s="30" t="s">
        <v>344</v>
      </c>
      <c r="B65" s="31" t="s">
        <v>14</v>
      </c>
      <c r="C65" s="26">
        <v>1989174</v>
      </c>
      <c r="D65" s="29"/>
    </row>
    <row r="66" spans="1:4" ht="21">
      <c r="A66" s="30" t="s">
        <v>15</v>
      </c>
      <c r="B66" s="31" t="s">
        <v>16</v>
      </c>
      <c r="C66" s="26">
        <v>1835965.53</v>
      </c>
      <c r="D66" s="29"/>
    </row>
    <row r="67" spans="1:4" ht="21">
      <c r="A67" s="30" t="s">
        <v>17</v>
      </c>
      <c r="B67" s="31" t="s">
        <v>509</v>
      </c>
      <c r="C67" s="26">
        <v>73500</v>
      </c>
      <c r="D67" s="29"/>
    </row>
    <row r="68" spans="1:4" ht="21">
      <c r="A68" s="30" t="s">
        <v>346</v>
      </c>
      <c r="B68" s="31" t="s">
        <v>18</v>
      </c>
      <c r="C68" s="26">
        <v>639231.62</v>
      </c>
      <c r="D68" s="29"/>
    </row>
    <row r="69" spans="1:4" ht="21">
      <c r="A69" s="30" t="s">
        <v>349</v>
      </c>
      <c r="B69" s="31" t="s">
        <v>19</v>
      </c>
      <c r="C69" s="26">
        <v>1217888</v>
      </c>
      <c r="D69" s="29"/>
    </row>
    <row r="70" spans="1:4" ht="21">
      <c r="A70" s="30" t="s">
        <v>347</v>
      </c>
      <c r="B70" s="31" t="s">
        <v>20</v>
      </c>
      <c r="C70" s="26">
        <v>18990</v>
      </c>
      <c r="D70" s="29"/>
    </row>
    <row r="71" spans="1:4" ht="21">
      <c r="A71" s="30" t="s">
        <v>348</v>
      </c>
      <c r="B71" s="31" t="s">
        <v>21</v>
      </c>
      <c r="C71" s="26">
        <v>3582000</v>
      </c>
      <c r="D71" s="29"/>
    </row>
    <row r="72" spans="1:4" ht="21">
      <c r="A72" s="30" t="s">
        <v>22</v>
      </c>
      <c r="B72" s="28" t="s">
        <v>23</v>
      </c>
      <c r="C72" s="26">
        <v>337586</v>
      </c>
      <c r="D72" s="29"/>
    </row>
    <row r="73" spans="1:4" ht="21">
      <c r="A73" s="30" t="s">
        <v>24</v>
      </c>
      <c r="B73" s="31" t="s">
        <v>510</v>
      </c>
      <c r="C73" s="26">
        <v>3504500</v>
      </c>
      <c r="D73" s="29"/>
    </row>
    <row r="74" spans="1:4" ht="21">
      <c r="A74" s="30" t="s">
        <v>25</v>
      </c>
      <c r="B74" s="31" t="s">
        <v>510</v>
      </c>
      <c r="C74" s="26">
        <v>372000</v>
      </c>
      <c r="D74" s="29"/>
    </row>
    <row r="75" spans="1:4" ht="21">
      <c r="A75" s="30" t="s">
        <v>521</v>
      </c>
      <c r="B75" s="31" t="s">
        <v>510</v>
      </c>
      <c r="C75" s="26">
        <v>75000</v>
      </c>
      <c r="D75" s="29"/>
    </row>
    <row r="76" spans="1:4" ht="21">
      <c r="A76" s="30" t="s">
        <v>354</v>
      </c>
      <c r="B76" s="31" t="s">
        <v>27</v>
      </c>
      <c r="C76" s="26">
        <v>0</v>
      </c>
      <c r="D76" s="29"/>
    </row>
    <row r="77" spans="1:4" ht="21">
      <c r="A77" s="30" t="s">
        <v>28</v>
      </c>
      <c r="B77" s="31" t="s">
        <v>29</v>
      </c>
      <c r="C77" s="26">
        <v>0</v>
      </c>
      <c r="D77" s="29"/>
    </row>
    <row r="78" spans="1:4" ht="21">
      <c r="A78" s="32" t="s">
        <v>30</v>
      </c>
      <c r="B78" s="31" t="s">
        <v>31</v>
      </c>
      <c r="C78" s="29"/>
      <c r="D78" s="29">
        <v>399917.91</v>
      </c>
    </row>
    <row r="79" spans="1:4" ht="21">
      <c r="A79" s="32" t="s">
        <v>32</v>
      </c>
      <c r="B79" s="31" t="s">
        <v>33</v>
      </c>
      <c r="C79" s="29"/>
      <c r="D79" s="29">
        <v>26594534.41</v>
      </c>
    </row>
    <row r="80" spans="1:4" ht="21">
      <c r="A80" s="32" t="s">
        <v>337</v>
      </c>
      <c r="B80" s="31" t="s">
        <v>34</v>
      </c>
      <c r="C80" s="29"/>
      <c r="D80" s="29">
        <v>4584454.45</v>
      </c>
    </row>
    <row r="81" spans="1:4" ht="21">
      <c r="A81" s="33" t="s">
        <v>338</v>
      </c>
      <c r="B81" s="34" t="s">
        <v>35</v>
      </c>
      <c r="C81" s="35"/>
      <c r="D81" s="35">
        <v>8466003.03</v>
      </c>
    </row>
    <row r="82" spans="1:4" ht="21">
      <c r="A82" s="33" t="s">
        <v>522</v>
      </c>
      <c r="B82" s="34" t="s">
        <v>36</v>
      </c>
      <c r="C82" s="35"/>
      <c r="D82" s="35">
        <v>8500</v>
      </c>
    </row>
    <row r="83" spans="1:6" ht="21">
      <c r="A83" s="36" t="s">
        <v>523</v>
      </c>
      <c r="B83" s="37" t="s">
        <v>37</v>
      </c>
      <c r="C83" s="38"/>
      <c r="D83" s="39">
        <v>3267119</v>
      </c>
      <c r="F83" s="7">
        <f>+C84-D83</f>
        <v>40053409.8</v>
      </c>
    </row>
    <row r="84" spans="1:4" ht="21.75" thickBot="1">
      <c r="A84" s="40"/>
      <c r="B84" s="41"/>
      <c r="C84" s="42">
        <f>SUM(C53:C83)</f>
        <v>43320528.8</v>
      </c>
      <c r="D84" s="42">
        <f>SUM(D53:D83)</f>
        <v>43320528.8</v>
      </c>
    </row>
    <row r="85" spans="1:4" ht="21">
      <c r="A85" s="44" t="s">
        <v>38</v>
      </c>
      <c r="B85" s="407" t="s">
        <v>39</v>
      </c>
      <c r="C85" s="407"/>
      <c r="D85" s="6"/>
    </row>
    <row r="86" spans="1:4" ht="21">
      <c r="A86" s="4"/>
      <c r="B86" s="45"/>
      <c r="C86" s="6"/>
      <c r="D86" s="47"/>
    </row>
    <row r="87" spans="1:5" ht="21">
      <c r="A87" s="46" t="s">
        <v>403</v>
      </c>
      <c r="B87" s="47" t="s">
        <v>0</v>
      </c>
      <c r="C87" s="413" t="s">
        <v>395</v>
      </c>
      <c r="D87" s="413"/>
      <c r="E87" s="413"/>
    </row>
    <row r="88" spans="1:5" ht="21">
      <c r="A88" s="48" t="s">
        <v>40</v>
      </c>
      <c r="B88" s="47"/>
      <c r="C88" s="413" t="s">
        <v>520</v>
      </c>
      <c r="D88" s="413"/>
      <c r="E88" s="413"/>
    </row>
    <row r="89" spans="1:4" ht="21">
      <c r="A89" s="406" t="s">
        <v>39</v>
      </c>
      <c r="B89" s="406"/>
      <c r="C89" s="406"/>
      <c r="D89" s="6"/>
    </row>
    <row r="90" spans="1:4" ht="21">
      <c r="A90" s="4"/>
      <c r="B90" s="45"/>
      <c r="C90" s="6"/>
      <c r="D90" s="47"/>
    </row>
    <row r="91" spans="1:4" ht="21">
      <c r="A91" s="47" t="s">
        <v>526</v>
      </c>
      <c r="B91" s="47"/>
      <c r="C91" s="47"/>
      <c r="D91" s="232"/>
    </row>
    <row r="92" spans="1:4" ht="21">
      <c r="A92" s="232" t="s">
        <v>406</v>
      </c>
      <c r="B92" s="232"/>
      <c r="C92" s="232"/>
      <c r="D92" s="232"/>
    </row>
    <row r="93" spans="1:3" ht="21">
      <c r="A93" s="232" t="s">
        <v>405</v>
      </c>
      <c r="B93" s="232"/>
      <c r="C93" s="232"/>
    </row>
  </sheetData>
  <sheetProtection/>
  <mergeCells count="15">
    <mergeCell ref="A1:D1"/>
    <mergeCell ref="A2:D2"/>
    <mergeCell ref="A3:D3"/>
    <mergeCell ref="B38:D38"/>
    <mergeCell ref="B40:D40"/>
    <mergeCell ref="B41:D41"/>
    <mergeCell ref="A50:D50"/>
    <mergeCell ref="C87:E87"/>
    <mergeCell ref="C88:E88"/>
    <mergeCell ref="A42:D42"/>
    <mergeCell ref="A44:D44"/>
    <mergeCell ref="A45:D45"/>
    <mergeCell ref="A46:D46"/>
    <mergeCell ref="A48:D48"/>
    <mergeCell ref="A49:D49"/>
  </mergeCells>
  <printOptions/>
  <pageMargins left="0.75" right="0.34" top="0.58" bottom="0.6" header="0.5" footer="0.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33"/>
  <sheetViews>
    <sheetView zoomScale="80" zoomScaleNormal="80" zoomScalePageLayoutView="0" workbookViewId="0" topLeftCell="A1">
      <selection activeCell="G89" sqref="G89:I90"/>
    </sheetView>
  </sheetViews>
  <sheetFormatPr defaultColWidth="9.140625" defaultRowHeight="12.75"/>
  <cols>
    <col min="1" max="1" width="35.421875" style="10" customWidth="1"/>
    <col min="2" max="2" width="12.7109375" style="128" customWidth="1"/>
    <col min="3" max="3" width="5.28125" style="129" customWidth="1"/>
    <col min="4" max="4" width="13.57421875" style="128" customWidth="1"/>
    <col min="5" max="5" width="5.28125" style="130" customWidth="1"/>
    <col min="6" max="6" width="33.421875" style="128" customWidth="1"/>
    <col min="7" max="7" width="11.140625" style="10" customWidth="1"/>
    <col min="8" max="8" width="5.421875" style="129" customWidth="1"/>
    <col min="9" max="9" width="13.140625" style="10" customWidth="1"/>
    <col min="10" max="10" width="5.00390625" style="131" customWidth="1"/>
    <col min="11" max="11" width="5.28125" style="10" customWidth="1"/>
    <col min="12" max="12" width="9.140625" style="10" customWidth="1"/>
    <col min="13" max="13" width="44.8515625" style="4" customWidth="1"/>
    <col min="14" max="14" width="15.28125" style="6" customWidth="1"/>
    <col min="15" max="15" width="16.140625" style="6" customWidth="1"/>
    <col min="16" max="16" width="12.7109375" style="4" bestFit="1" customWidth="1"/>
    <col min="17" max="17" width="13.57421875" style="4" customWidth="1"/>
    <col min="18" max="21" width="9.140625" style="4" customWidth="1"/>
    <col min="22" max="16384" width="9.140625" style="10" customWidth="1"/>
  </cols>
  <sheetData>
    <row r="1" spans="1:15" ht="21">
      <c r="A1" s="413" t="s">
        <v>475</v>
      </c>
      <c r="B1" s="413"/>
      <c r="C1" s="413"/>
      <c r="D1" s="413"/>
      <c r="E1" s="413"/>
      <c r="F1" s="413"/>
      <c r="G1" s="413"/>
      <c r="H1" s="413"/>
      <c r="I1" s="413"/>
      <c r="J1" s="413"/>
      <c r="O1" s="6">
        <v>3447596.1</v>
      </c>
    </row>
    <row r="2" spans="1:15" ht="21">
      <c r="A2" s="413" t="s">
        <v>473</v>
      </c>
      <c r="B2" s="413"/>
      <c r="C2" s="413"/>
      <c r="D2" s="413"/>
      <c r="E2" s="413"/>
      <c r="F2" s="413"/>
      <c r="G2" s="413"/>
      <c r="H2" s="413"/>
      <c r="I2" s="413"/>
      <c r="J2" s="413"/>
      <c r="O2" s="6">
        <v>2987348.27</v>
      </c>
    </row>
    <row r="3" spans="1:15" ht="21">
      <c r="A3" s="475" t="s">
        <v>474</v>
      </c>
      <c r="B3" s="475"/>
      <c r="C3" s="475"/>
      <c r="D3" s="475"/>
      <c r="E3" s="475"/>
      <c r="F3" s="475"/>
      <c r="G3" s="475"/>
      <c r="H3" s="475"/>
      <c r="I3" s="475"/>
      <c r="J3" s="475"/>
      <c r="O3" s="6">
        <v>81875</v>
      </c>
    </row>
    <row r="4" spans="1:10" ht="21">
      <c r="A4" s="376" t="s">
        <v>51</v>
      </c>
      <c r="B4" s="90"/>
      <c r="C4" s="91"/>
      <c r="D4" s="90"/>
      <c r="E4" s="92"/>
      <c r="F4" s="93" t="s">
        <v>60</v>
      </c>
      <c r="G4" s="94"/>
      <c r="H4" s="95"/>
      <c r="I4" s="94"/>
      <c r="J4" s="96"/>
    </row>
    <row r="5" spans="1:12" ht="21">
      <c r="A5" s="97" t="s">
        <v>439</v>
      </c>
      <c r="B5" s="377">
        <v>6922120</v>
      </c>
      <c r="C5" s="87" t="s">
        <v>93</v>
      </c>
      <c r="D5" s="98"/>
      <c r="E5" s="99"/>
      <c r="F5" s="86" t="s">
        <v>61</v>
      </c>
      <c r="G5" s="100">
        <f>B5</f>
        <v>6922120</v>
      </c>
      <c r="H5" s="101" t="str">
        <f>C5</f>
        <v>-</v>
      </c>
      <c r="I5" s="100"/>
      <c r="J5" s="102"/>
      <c r="K5" s="103"/>
      <c r="L5" s="103"/>
    </row>
    <row r="6" spans="1:12" ht="21.75" thickBot="1">
      <c r="A6" s="97"/>
      <c r="B6" s="133">
        <v>6922120</v>
      </c>
      <c r="C6" s="104" t="str">
        <f>C5</f>
        <v>-</v>
      </c>
      <c r="D6" s="98"/>
      <c r="E6" s="99"/>
      <c r="F6" s="86"/>
      <c r="G6" s="105">
        <f>B6</f>
        <v>6922120</v>
      </c>
      <c r="H6" s="104" t="str">
        <f>C6</f>
        <v>-</v>
      </c>
      <c r="I6" s="100"/>
      <c r="J6" s="102"/>
      <c r="K6" s="103"/>
      <c r="L6" s="103"/>
    </row>
    <row r="7" spans="1:12" ht="21.75" thickTop="1">
      <c r="A7" s="106"/>
      <c r="B7" s="377"/>
      <c r="C7" s="87"/>
      <c r="D7" s="98"/>
      <c r="E7" s="99"/>
      <c r="F7" s="107"/>
      <c r="G7" s="100"/>
      <c r="H7" s="108"/>
      <c r="I7" s="100"/>
      <c r="J7" s="102"/>
      <c r="K7" s="103"/>
      <c r="L7" s="103"/>
    </row>
    <row r="8" spans="1:12" ht="21">
      <c r="A8" s="97" t="s">
        <v>335</v>
      </c>
      <c r="B8" s="377"/>
      <c r="C8" s="87"/>
      <c r="D8" s="377">
        <v>11250</v>
      </c>
      <c r="E8" s="109">
        <v>0</v>
      </c>
      <c r="F8" s="97" t="s">
        <v>447</v>
      </c>
      <c r="G8" s="100"/>
      <c r="H8" s="382"/>
      <c r="I8" s="100">
        <v>3185000</v>
      </c>
      <c r="J8" s="383" t="s">
        <v>93</v>
      </c>
      <c r="K8" s="103"/>
      <c r="L8" s="103"/>
    </row>
    <row r="9" spans="1:12" ht="21">
      <c r="A9" s="97" t="s">
        <v>440</v>
      </c>
      <c r="B9" s="377"/>
      <c r="C9" s="87"/>
      <c r="D9" s="383">
        <v>0</v>
      </c>
      <c r="E9" s="109">
        <v>0</v>
      </c>
      <c r="F9" s="97" t="s">
        <v>448</v>
      </c>
      <c r="G9" s="100"/>
      <c r="H9" s="388"/>
      <c r="I9" s="100">
        <v>122449</v>
      </c>
      <c r="J9" s="385" t="s">
        <v>469</v>
      </c>
      <c r="K9" s="103"/>
      <c r="L9" s="103"/>
    </row>
    <row r="10" spans="1:12" ht="21">
      <c r="A10" s="97" t="s">
        <v>441</v>
      </c>
      <c r="B10" s="377">
        <v>18074214</v>
      </c>
      <c r="C10" s="385">
        <v>45</v>
      </c>
      <c r="D10" s="377"/>
      <c r="E10" s="385"/>
      <c r="F10" s="97" t="s">
        <v>457</v>
      </c>
      <c r="G10" s="100"/>
      <c r="H10" s="389"/>
      <c r="I10" s="100">
        <v>37700</v>
      </c>
      <c r="J10" s="102" t="s">
        <v>93</v>
      </c>
      <c r="K10" s="103"/>
      <c r="L10" s="103"/>
    </row>
    <row r="11" spans="1:12" ht="21">
      <c r="A11" s="97" t="s">
        <v>444</v>
      </c>
      <c r="B11" s="377">
        <v>277468</v>
      </c>
      <c r="C11" s="385">
        <v>82</v>
      </c>
      <c r="D11" s="377"/>
      <c r="E11" s="385"/>
      <c r="F11" s="97" t="s">
        <v>65</v>
      </c>
      <c r="G11" s="100"/>
      <c r="H11" s="389"/>
      <c r="I11" s="100">
        <v>277468</v>
      </c>
      <c r="J11" s="111" t="s">
        <v>449</v>
      </c>
      <c r="K11" s="103"/>
      <c r="L11" s="103"/>
    </row>
    <row r="12" spans="1:15" ht="21">
      <c r="A12" s="97" t="s">
        <v>442</v>
      </c>
      <c r="B12" s="377">
        <v>6000000</v>
      </c>
      <c r="C12" s="385">
        <v>0</v>
      </c>
      <c r="D12" s="377"/>
      <c r="E12" s="385"/>
      <c r="F12" s="97" t="s">
        <v>338</v>
      </c>
      <c r="G12" s="100"/>
      <c r="H12" s="108"/>
      <c r="I12" s="100">
        <v>10198343</v>
      </c>
      <c r="J12" s="102" t="s">
        <v>450</v>
      </c>
      <c r="K12" s="103"/>
      <c r="L12" s="103"/>
      <c r="M12" s="415"/>
      <c r="N12" s="415"/>
      <c r="O12" s="415"/>
    </row>
    <row r="13" spans="1:16" ht="21">
      <c r="A13" s="97" t="s">
        <v>443</v>
      </c>
      <c r="B13" s="377">
        <v>0</v>
      </c>
      <c r="C13" s="385">
        <v>0</v>
      </c>
      <c r="D13" s="377"/>
      <c r="E13" s="385"/>
      <c r="F13" s="97" t="s">
        <v>451</v>
      </c>
      <c r="G13" s="100">
        <v>6218951</v>
      </c>
      <c r="H13" s="390" t="s">
        <v>452</v>
      </c>
      <c r="I13" s="100"/>
      <c r="J13" s="102"/>
      <c r="K13" s="103"/>
      <c r="L13" s="103"/>
      <c r="M13" s="415"/>
      <c r="N13" s="415"/>
      <c r="O13" s="415"/>
      <c r="P13" s="7"/>
    </row>
    <row r="14" spans="1:15" ht="21">
      <c r="A14" s="97" t="s">
        <v>445</v>
      </c>
      <c r="B14" s="378">
        <v>0</v>
      </c>
      <c r="C14" s="386">
        <v>0</v>
      </c>
      <c r="D14" s="377">
        <f>SUM(B10:B14)+1</f>
        <v>24351683</v>
      </c>
      <c r="E14" s="385">
        <v>27</v>
      </c>
      <c r="F14" s="115" t="s">
        <v>462</v>
      </c>
      <c r="G14" s="100">
        <v>6929362</v>
      </c>
      <c r="H14" s="390" t="s">
        <v>460</v>
      </c>
      <c r="I14" s="100"/>
      <c r="J14" s="102"/>
      <c r="K14" s="103"/>
      <c r="L14" s="103"/>
      <c r="M14" s="415"/>
      <c r="N14" s="415"/>
      <c r="O14" s="415"/>
    </row>
    <row r="15" spans="1:12" ht="21">
      <c r="A15" s="97"/>
      <c r="B15" s="377"/>
      <c r="C15" s="87"/>
      <c r="D15" s="377"/>
      <c r="E15" s="385"/>
      <c r="F15" s="97" t="s">
        <v>453</v>
      </c>
      <c r="G15" s="100">
        <v>82119</v>
      </c>
      <c r="H15" s="391">
        <v>0</v>
      </c>
      <c r="I15" s="100"/>
      <c r="J15" s="102"/>
      <c r="K15" s="103"/>
      <c r="L15" s="103"/>
    </row>
    <row r="16" spans="1:12" ht="21">
      <c r="A16" s="97"/>
      <c r="B16" s="377"/>
      <c r="C16" s="87"/>
      <c r="D16" s="377"/>
      <c r="E16" s="385"/>
      <c r="F16" s="97" t="s">
        <v>471</v>
      </c>
      <c r="G16" s="100">
        <v>11250</v>
      </c>
      <c r="H16" s="391">
        <v>0</v>
      </c>
      <c r="I16" s="100"/>
      <c r="J16" s="102"/>
      <c r="K16" s="103"/>
      <c r="L16" s="103"/>
    </row>
    <row r="17" spans="1:13" ht="21">
      <c r="A17" s="97"/>
      <c r="B17" s="377"/>
      <c r="C17" s="101"/>
      <c r="D17" s="384"/>
      <c r="E17" s="383"/>
      <c r="F17" s="97" t="s">
        <v>454</v>
      </c>
      <c r="G17" s="100">
        <v>357080</v>
      </c>
      <c r="H17" s="391">
        <v>0</v>
      </c>
      <c r="I17" s="100"/>
      <c r="J17" s="102"/>
      <c r="K17" s="103"/>
      <c r="L17" s="103"/>
      <c r="M17" s="112"/>
    </row>
    <row r="18" spans="1:17" ht="21">
      <c r="A18" s="106"/>
      <c r="B18" s="377"/>
      <c r="C18" s="87"/>
      <c r="D18" s="377"/>
      <c r="E18" s="99"/>
      <c r="F18" s="116" t="s">
        <v>455</v>
      </c>
      <c r="G18" s="100">
        <v>3000</v>
      </c>
      <c r="H18" s="390" t="s">
        <v>93</v>
      </c>
      <c r="I18" s="100"/>
      <c r="J18" s="380"/>
      <c r="K18" s="103"/>
      <c r="L18" s="103"/>
      <c r="M18" s="53"/>
      <c r="N18" s="54"/>
      <c r="O18" s="54"/>
      <c r="Q18" s="7"/>
    </row>
    <row r="19" spans="1:15" ht="18.75" customHeight="1" thickBot="1">
      <c r="A19" s="97"/>
      <c r="B19" s="377"/>
      <c r="C19" s="113"/>
      <c r="D19" s="377"/>
      <c r="E19" s="99"/>
      <c r="F19" s="116" t="s">
        <v>456</v>
      </c>
      <c r="G19" s="100">
        <v>8096</v>
      </c>
      <c r="H19" s="390" t="s">
        <v>63</v>
      </c>
      <c r="I19" s="100"/>
      <c r="J19" s="111"/>
      <c r="K19" s="103"/>
      <c r="L19" s="103"/>
      <c r="M19" s="53"/>
      <c r="O19" s="114"/>
    </row>
    <row r="20" spans="1:12" ht="21.75" thickTop="1">
      <c r="A20" s="115"/>
      <c r="B20" s="377"/>
      <c r="C20" s="87"/>
      <c r="D20" s="377"/>
      <c r="E20" s="99"/>
      <c r="F20" s="97" t="s">
        <v>459</v>
      </c>
      <c r="G20" s="100">
        <v>380118</v>
      </c>
      <c r="H20" s="390" t="s">
        <v>458</v>
      </c>
      <c r="I20" s="100"/>
      <c r="J20" s="102"/>
      <c r="K20" s="103"/>
      <c r="L20" s="103"/>
    </row>
    <row r="21" spans="1:12" ht="21">
      <c r="A21" s="116"/>
      <c r="B21" s="377"/>
      <c r="C21" s="87"/>
      <c r="D21" s="377"/>
      <c r="E21" s="99"/>
      <c r="F21" s="115" t="s">
        <v>461</v>
      </c>
      <c r="G21" s="379" t="s">
        <v>464</v>
      </c>
      <c r="H21" s="393" t="s">
        <v>463</v>
      </c>
      <c r="I21" s="100"/>
      <c r="J21" s="102"/>
      <c r="K21" s="103"/>
      <c r="L21" s="103"/>
    </row>
    <row r="22" spans="1:12" ht="24" customHeight="1">
      <c r="A22" s="116"/>
      <c r="B22" s="377"/>
      <c r="C22" s="87"/>
      <c r="D22" s="377"/>
      <c r="E22" s="109"/>
      <c r="F22" s="116" t="s">
        <v>465</v>
      </c>
      <c r="G22" s="392" t="s">
        <v>466</v>
      </c>
      <c r="H22" s="377">
        <v>0</v>
      </c>
      <c r="I22" s="381"/>
      <c r="J22" s="102"/>
      <c r="K22" s="103"/>
      <c r="L22" s="103"/>
    </row>
    <row r="23" spans="1:17" ht="21">
      <c r="A23" s="116"/>
      <c r="B23" s="377"/>
      <c r="C23" s="87"/>
      <c r="D23" s="377"/>
      <c r="E23" s="109"/>
      <c r="F23" s="394" t="s">
        <v>470</v>
      </c>
      <c r="G23" s="395" t="s">
        <v>472</v>
      </c>
      <c r="H23" s="378">
        <v>0</v>
      </c>
      <c r="I23" s="381"/>
      <c r="J23" s="102"/>
      <c r="K23" s="103"/>
      <c r="L23" s="103"/>
      <c r="Q23" s="7" t="e">
        <f>+#REF!-O28</f>
        <v>#REF!</v>
      </c>
    </row>
    <row r="24" spans="1:12" ht="21">
      <c r="A24" s="115"/>
      <c r="B24" s="377"/>
      <c r="C24" s="87"/>
      <c r="D24" s="377"/>
      <c r="E24" s="109"/>
      <c r="F24" s="394" t="s">
        <v>467</v>
      </c>
      <c r="G24" s="100"/>
      <c r="H24" s="101"/>
      <c r="I24" s="381">
        <v>10541971</v>
      </c>
      <c r="J24" s="102" t="s">
        <v>468</v>
      </c>
      <c r="K24" s="103"/>
      <c r="L24" s="103"/>
    </row>
    <row r="25" spans="1:14" ht="10.5" customHeight="1">
      <c r="A25" s="117"/>
      <c r="B25" s="378"/>
      <c r="C25" s="118"/>
      <c r="D25" s="378"/>
      <c r="E25" s="119"/>
      <c r="F25" s="117"/>
      <c r="G25" s="110"/>
      <c r="H25" s="120"/>
      <c r="I25" s="110"/>
      <c r="J25" s="121"/>
      <c r="K25" s="103"/>
      <c r="L25" s="103"/>
      <c r="M25" s="46"/>
      <c r="N25" s="86"/>
    </row>
    <row r="26" spans="1:15" ht="21.75" customHeight="1" thickBot="1">
      <c r="A26" s="46"/>
      <c r="B26" s="86"/>
      <c r="C26" s="87"/>
      <c r="D26" s="133">
        <f>SUM(D8:D14)</f>
        <v>24362933</v>
      </c>
      <c r="E26" s="387">
        <v>27</v>
      </c>
      <c r="F26" s="86"/>
      <c r="G26" s="122"/>
      <c r="H26" s="87"/>
      <c r="I26" s="105">
        <f>SUM(I8:I24)+2</f>
        <v>24362933</v>
      </c>
      <c r="J26" s="134" t="s">
        <v>63</v>
      </c>
      <c r="K26" s="103"/>
      <c r="L26" s="103"/>
      <c r="N26" s="123"/>
      <c r="O26" s="123"/>
    </row>
    <row r="27" spans="1:15" ht="21.75" customHeight="1" thickTop="1">
      <c r="A27" s="46"/>
      <c r="B27" s="86"/>
      <c r="C27" s="87"/>
      <c r="D27" s="132"/>
      <c r="E27" s="396"/>
      <c r="F27" s="86"/>
      <c r="G27" s="122"/>
      <c r="H27" s="87"/>
      <c r="I27" s="126"/>
      <c r="J27" s="393"/>
      <c r="K27" s="103"/>
      <c r="L27" s="103"/>
      <c r="N27" s="5"/>
      <c r="O27" s="397"/>
    </row>
    <row r="28" spans="1:17" ht="21.75" thickBot="1">
      <c r="A28" s="46"/>
      <c r="B28" s="86"/>
      <c r="C28" s="87"/>
      <c r="D28" s="124"/>
      <c r="E28" s="125"/>
      <c r="F28" s="86"/>
      <c r="G28" s="122"/>
      <c r="H28" s="87"/>
      <c r="I28" s="126"/>
      <c r="J28" s="127"/>
      <c r="K28" s="103"/>
      <c r="L28" s="103"/>
      <c r="O28" s="114"/>
      <c r="Q28" s="7" t="e">
        <f>+O19-#REF!</f>
        <v>#REF!</v>
      </c>
    </row>
    <row r="29" spans="1:21" ht="21.75" thickTop="1">
      <c r="A29" s="46" t="s">
        <v>438</v>
      </c>
      <c r="B29" s="412" t="s">
        <v>395</v>
      </c>
      <c r="C29" s="412"/>
      <c r="D29" s="412"/>
      <c r="E29" s="412" t="s">
        <v>398</v>
      </c>
      <c r="F29" s="412"/>
      <c r="G29" s="412"/>
      <c r="H29" s="412"/>
      <c r="J29" s="89"/>
      <c r="K29" s="46"/>
      <c r="L29" s="46"/>
      <c r="Q29" s="46"/>
      <c r="R29" s="46"/>
      <c r="S29" s="10"/>
      <c r="T29" s="10"/>
      <c r="U29" s="10"/>
    </row>
    <row r="30" spans="1:21" ht="21">
      <c r="A30" s="48" t="s">
        <v>476</v>
      </c>
      <c r="B30" s="412" t="s">
        <v>396</v>
      </c>
      <c r="C30" s="412"/>
      <c r="D30" s="412"/>
      <c r="E30" s="412" t="s">
        <v>411</v>
      </c>
      <c r="F30" s="412"/>
      <c r="G30" s="412"/>
      <c r="H30" s="412"/>
      <c r="J30" s="89"/>
      <c r="K30" s="46"/>
      <c r="L30" s="46"/>
      <c r="Q30" s="46"/>
      <c r="R30" s="46"/>
      <c r="S30" s="10"/>
      <c r="T30" s="10"/>
      <c r="U30" s="10"/>
    </row>
    <row r="31" spans="1:21" ht="21">
      <c r="A31" s="48"/>
      <c r="B31" s="88"/>
      <c r="C31" s="47"/>
      <c r="D31" s="47"/>
      <c r="E31" s="88"/>
      <c r="F31" s="88" t="s">
        <v>446</v>
      </c>
      <c r="G31" s="47"/>
      <c r="H31" s="47"/>
      <c r="J31" s="89"/>
      <c r="K31" s="46"/>
      <c r="L31" s="46"/>
      <c r="Q31" s="46"/>
      <c r="R31" s="46"/>
      <c r="S31" s="10"/>
      <c r="T31" s="10"/>
      <c r="U31" s="10"/>
    </row>
    <row r="32" spans="1:21" ht="21">
      <c r="A32" s="48"/>
      <c r="B32" s="88"/>
      <c r="C32" s="47"/>
      <c r="D32" s="47"/>
      <c r="E32" s="88"/>
      <c r="F32" s="88"/>
      <c r="G32" s="47"/>
      <c r="H32" s="47"/>
      <c r="J32" s="89"/>
      <c r="K32" s="46"/>
      <c r="L32" s="46"/>
      <c r="Q32" s="46"/>
      <c r="R32" s="46"/>
      <c r="S32" s="10"/>
      <c r="T32" s="10"/>
      <c r="U32" s="10"/>
    </row>
    <row r="33" spans="1:10" ht="21">
      <c r="A33" s="46"/>
      <c r="B33" s="86"/>
      <c r="C33" s="87"/>
      <c r="D33" s="86"/>
      <c r="E33" s="88"/>
      <c r="F33" s="86"/>
      <c r="G33" s="46"/>
      <c r="H33" s="87"/>
      <c r="I33" s="46"/>
      <c r="J33" s="89"/>
    </row>
    <row r="34" spans="1:10" ht="21">
      <c r="A34" s="46"/>
      <c r="B34" s="86"/>
      <c r="C34" s="87"/>
      <c r="D34" s="86"/>
      <c r="E34" s="88"/>
      <c r="F34" s="86"/>
      <c r="G34" s="46"/>
      <c r="H34" s="87"/>
      <c r="I34" s="46"/>
      <c r="J34" s="89"/>
    </row>
    <row r="35" spans="1:10" ht="21">
      <c r="A35" s="46"/>
      <c r="B35" s="86"/>
      <c r="C35" s="87"/>
      <c r="D35" s="86"/>
      <c r="E35" s="88"/>
      <c r="F35" s="86"/>
      <c r="G35" s="46"/>
      <c r="H35" s="87"/>
      <c r="I35" s="46"/>
      <c r="J35" s="89"/>
    </row>
    <row r="36" spans="2:21" ht="21">
      <c r="B36" s="129"/>
      <c r="C36" s="10"/>
      <c r="D36" s="131"/>
      <c r="E36" s="10"/>
      <c r="F36" s="10"/>
      <c r="G36" s="4"/>
      <c r="H36" s="6"/>
      <c r="I36" s="6"/>
      <c r="J36" s="4"/>
      <c r="K36" s="4"/>
      <c r="L36" s="4"/>
      <c r="N36" s="4"/>
      <c r="O36" s="4"/>
      <c r="P36" s="10"/>
      <c r="Q36" s="10"/>
      <c r="R36" s="10"/>
      <c r="S36" s="10"/>
      <c r="T36" s="10"/>
      <c r="U36" s="10"/>
    </row>
    <row r="37" spans="2:21" ht="21">
      <c r="B37" s="10"/>
      <c r="C37" s="4"/>
      <c r="D37" s="6"/>
      <c r="E37" s="6"/>
      <c r="F37" s="4"/>
      <c r="G37" s="4"/>
      <c r="H37" s="4"/>
      <c r="I37" s="4"/>
      <c r="J37" s="4"/>
      <c r="K37" s="4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21">
      <c r="A38" s="103"/>
      <c r="B38" s="103"/>
      <c r="C38" s="4"/>
      <c r="D38" s="6"/>
      <c r="E38" s="6"/>
      <c r="F38" s="4"/>
      <c r="G38" s="4"/>
      <c r="H38" s="4"/>
      <c r="I38" s="4"/>
      <c r="J38" s="4"/>
      <c r="K38" s="4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21">
      <c r="A39" s="103"/>
      <c r="B39" s="103"/>
      <c r="C39" s="4"/>
      <c r="D39" s="6"/>
      <c r="E39" s="6"/>
      <c r="F39" s="4"/>
      <c r="G39" s="4"/>
      <c r="H39" s="4"/>
      <c r="I39" s="4"/>
      <c r="J39" s="4"/>
      <c r="K39" s="4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21">
      <c r="A40" s="103"/>
      <c r="B40" s="103"/>
      <c r="C40" s="4"/>
      <c r="D40" s="6"/>
      <c r="E40" s="6"/>
      <c r="F40" s="4"/>
      <c r="G40" s="4"/>
      <c r="H40" s="4"/>
      <c r="I40" s="4"/>
      <c r="J40" s="4"/>
      <c r="K40" s="4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21">
      <c r="A41" s="103"/>
      <c r="B41" s="103"/>
      <c r="C41" s="4"/>
      <c r="D41" s="6"/>
      <c r="E41" s="6"/>
      <c r="F41" s="4"/>
      <c r="G41" s="4"/>
      <c r="H41" s="4"/>
      <c r="I41" s="4"/>
      <c r="J41" s="4"/>
      <c r="K41" s="4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21">
      <c r="A42" s="103"/>
      <c r="B42" s="103"/>
      <c r="C42" s="4"/>
      <c r="D42" s="6"/>
      <c r="E42" s="6"/>
      <c r="F42" s="4"/>
      <c r="G42" s="4"/>
      <c r="H42" s="4"/>
      <c r="I42" s="4"/>
      <c r="J42" s="4"/>
      <c r="K42" s="4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21">
      <c r="A43" s="103"/>
      <c r="B43" s="103"/>
      <c r="C43" s="4"/>
      <c r="D43" s="6"/>
      <c r="E43" s="6"/>
      <c r="F43" s="4"/>
      <c r="G43" s="4"/>
      <c r="H43" s="4"/>
      <c r="I43" s="4"/>
      <c r="J43" s="4"/>
      <c r="K43" s="4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21">
      <c r="A44" s="103"/>
      <c r="B44" s="103"/>
      <c r="C44" s="4"/>
      <c r="D44" s="6"/>
      <c r="E44" s="6"/>
      <c r="F44" s="4"/>
      <c r="G44" s="4"/>
      <c r="H44" s="4"/>
      <c r="I44" s="4"/>
      <c r="J44" s="4"/>
      <c r="K44" s="4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21">
      <c r="A45" s="103"/>
      <c r="B45" s="103"/>
      <c r="C45" s="415"/>
      <c r="D45" s="415"/>
      <c r="E45" s="415"/>
      <c r="F45" s="4"/>
      <c r="G45" s="4"/>
      <c r="H45" s="4"/>
      <c r="I45" s="4"/>
      <c r="J45" s="4"/>
      <c r="K45" s="4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21">
      <c r="A46" s="103"/>
      <c r="B46" s="103"/>
      <c r="C46" s="415"/>
      <c r="D46" s="415"/>
      <c r="E46" s="415"/>
      <c r="F46" s="7"/>
      <c r="G46" s="4"/>
      <c r="H46" s="4"/>
      <c r="I46" s="4"/>
      <c r="J46" s="4"/>
      <c r="K46" s="4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21">
      <c r="A47" s="103"/>
      <c r="B47" s="103"/>
      <c r="C47" s="415"/>
      <c r="D47" s="415"/>
      <c r="E47" s="415"/>
      <c r="F47" s="4"/>
      <c r="G47" s="4"/>
      <c r="H47" s="4"/>
      <c r="I47" s="4"/>
      <c r="J47" s="4"/>
      <c r="K47" s="4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21">
      <c r="A48" s="103"/>
      <c r="B48" s="103"/>
      <c r="C48" s="4"/>
      <c r="D48" s="6"/>
      <c r="E48" s="6"/>
      <c r="F48" s="4"/>
      <c r="G48" s="4"/>
      <c r="H48" s="4"/>
      <c r="I48" s="4"/>
      <c r="J48" s="4"/>
      <c r="K48" s="4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21">
      <c r="A49" s="103"/>
      <c r="B49" s="103"/>
      <c r="C49" s="4"/>
      <c r="D49" s="6"/>
      <c r="E49" s="6"/>
      <c r="F49" s="4"/>
      <c r="G49" s="4"/>
      <c r="H49" s="4"/>
      <c r="I49" s="4"/>
      <c r="J49" s="4"/>
      <c r="K49" s="4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21">
      <c r="A50" s="103"/>
      <c r="B50" s="103"/>
      <c r="C50" s="112"/>
      <c r="D50" s="6"/>
      <c r="E50" s="6"/>
      <c r="F50" s="4"/>
      <c r="G50" s="4"/>
      <c r="H50" s="4"/>
      <c r="I50" s="4"/>
      <c r="J50" s="4"/>
      <c r="K50" s="4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21">
      <c r="A51" s="103"/>
      <c r="B51" s="103"/>
      <c r="C51" s="53"/>
      <c r="D51" s="5"/>
      <c r="E51" s="5"/>
      <c r="F51" s="4"/>
      <c r="G51" s="7"/>
      <c r="H51" s="4"/>
      <c r="I51" s="4"/>
      <c r="J51" s="4"/>
      <c r="K51" s="4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24.75" customHeight="1">
      <c r="A52" s="103"/>
      <c r="B52" s="103"/>
      <c r="C52" s="53"/>
      <c r="D52" s="5"/>
      <c r="E52" s="5"/>
      <c r="F52" s="4"/>
      <c r="G52" s="4"/>
      <c r="H52" s="4"/>
      <c r="I52" s="4"/>
      <c r="J52" s="4"/>
      <c r="K52" s="4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21">
      <c r="A53" s="103"/>
      <c r="B53" s="103"/>
      <c r="C53" s="4"/>
      <c r="D53" s="6"/>
      <c r="E53" s="6"/>
      <c r="F53" s="4"/>
      <c r="G53" s="4"/>
      <c r="H53" s="4"/>
      <c r="I53" s="4"/>
      <c r="J53" s="4"/>
      <c r="K53" s="4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21">
      <c r="A54" s="103"/>
      <c r="B54" s="103"/>
      <c r="C54" s="4"/>
      <c r="D54" s="6"/>
      <c r="E54" s="6"/>
      <c r="F54" s="4"/>
      <c r="G54" s="4"/>
      <c r="H54" s="4"/>
      <c r="I54" s="4"/>
      <c r="J54" s="4"/>
      <c r="K54" s="4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24" customHeight="1">
      <c r="A55" s="103"/>
      <c r="B55" s="103"/>
      <c r="C55" s="4"/>
      <c r="D55" s="6"/>
      <c r="E55" s="6"/>
      <c r="F55" s="4"/>
      <c r="G55" s="4"/>
      <c r="H55" s="4"/>
      <c r="I55" s="4"/>
      <c r="J55" s="4"/>
      <c r="K55" s="4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21">
      <c r="A56" s="103"/>
      <c r="B56" s="103"/>
      <c r="C56" s="4"/>
      <c r="D56" s="6"/>
      <c r="E56" s="6"/>
      <c r="F56" s="4"/>
      <c r="G56" s="7"/>
      <c r="H56" s="4"/>
      <c r="I56" s="4"/>
      <c r="J56" s="4"/>
      <c r="K56" s="4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21">
      <c r="A57" s="103"/>
      <c r="B57" s="103"/>
      <c r="C57" s="4"/>
      <c r="D57" s="6"/>
      <c r="E57" s="6"/>
      <c r="F57" s="4"/>
      <c r="G57" s="4"/>
      <c r="H57" s="4"/>
      <c r="I57" s="4"/>
      <c r="J57" s="4"/>
      <c r="K57" s="4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21">
      <c r="A58" s="103"/>
      <c r="B58" s="103"/>
      <c r="C58" s="4"/>
      <c r="D58" s="6"/>
      <c r="E58" s="6"/>
      <c r="F58" s="4"/>
      <c r="G58" s="4"/>
      <c r="H58" s="4"/>
      <c r="I58" s="4"/>
      <c r="J58" s="4"/>
      <c r="K58" s="4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21">
      <c r="A59" s="103"/>
      <c r="B59" s="103"/>
      <c r="C59" s="4"/>
      <c r="D59" s="6"/>
      <c r="E59" s="6"/>
      <c r="F59" s="4"/>
      <c r="G59" s="4"/>
      <c r="H59" s="4"/>
      <c r="I59" s="4"/>
      <c r="J59" s="4"/>
      <c r="K59" s="4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21">
      <c r="A60" s="103"/>
      <c r="B60" s="103"/>
      <c r="C60" s="4"/>
      <c r="D60" s="6"/>
      <c r="E60" s="6"/>
      <c r="F60" s="4"/>
      <c r="G60" s="4"/>
      <c r="H60" s="4"/>
      <c r="I60" s="4"/>
      <c r="J60" s="4"/>
      <c r="K60" s="4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21">
      <c r="A61" s="103"/>
      <c r="B61" s="476"/>
      <c r="C61" s="477"/>
      <c r="D61" s="124"/>
      <c r="E61" s="6"/>
      <c r="F61" s="4"/>
      <c r="G61" s="4"/>
      <c r="H61" s="4"/>
      <c r="I61" s="4"/>
      <c r="J61" s="4"/>
      <c r="K61" s="4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24.75" customHeight="1">
      <c r="A62" s="86"/>
      <c r="B62" s="478"/>
      <c r="C62" s="132"/>
      <c r="D62" s="393"/>
      <c r="E62" s="103"/>
      <c r="F62" s="103"/>
      <c r="G62" s="309"/>
      <c r="H62" s="5"/>
      <c r="I62" s="5"/>
      <c r="J62" s="4"/>
      <c r="K62" s="4"/>
      <c r="L62" s="4"/>
      <c r="N62" s="4"/>
      <c r="O62" s="4"/>
      <c r="P62" s="10"/>
      <c r="Q62" s="10"/>
      <c r="R62" s="10"/>
      <c r="S62" s="10"/>
      <c r="T62" s="10"/>
      <c r="U62" s="10"/>
    </row>
    <row r="63" spans="1:21" ht="21">
      <c r="A63" s="128"/>
      <c r="B63" s="129"/>
      <c r="C63" s="10"/>
      <c r="D63" s="131"/>
      <c r="E63" s="10"/>
      <c r="F63" s="10"/>
      <c r="G63" s="4"/>
      <c r="H63" s="6"/>
      <c r="I63" s="6"/>
      <c r="J63" s="4"/>
      <c r="K63" s="4"/>
      <c r="L63" s="4"/>
      <c r="N63" s="4"/>
      <c r="O63" s="4"/>
      <c r="P63" s="10"/>
      <c r="Q63" s="10"/>
      <c r="R63" s="10"/>
      <c r="S63" s="10"/>
      <c r="T63" s="10"/>
      <c r="U63" s="10"/>
    </row>
    <row r="64" spans="1:21" ht="21">
      <c r="A64" s="128"/>
      <c r="B64" s="129"/>
      <c r="C64" s="10"/>
      <c r="D64" s="131"/>
      <c r="E64" s="10"/>
      <c r="F64" s="10"/>
      <c r="G64" s="4"/>
      <c r="H64" s="6"/>
      <c r="I64" s="6"/>
      <c r="J64" s="4"/>
      <c r="K64" s="4"/>
      <c r="L64" s="4"/>
      <c r="N64" s="4"/>
      <c r="O64" s="4"/>
      <c r="P64" s="10"/>
      <c r="Q64" s="10"/>
      <c r="R64" s="10"/>
      <c r="S64" s="10"/>
      <c r="T64" s="10"/>
      <c r="U64" s="10"/>
    </row>
    <row r="65" spans="1:21" ht="21">
      <c r="A65" s="128"/>
      <c r="B65" s="129"/>
      <c r="C65" s="10"/>
      <c r="D65" s="131"/>
      <c r="E65" s="10"/>
      <c r="F65" s="10"/>
      <c r="G65" s="4"/>
      <c r="H65" s="6"/>
      <c r="I65" s="6"/>
      <c r="J65" s="4"/>
      <c r="K65" s="4"/>
      <c r="L65" s="4"/>
      <c r="N65" s="4"/>
      <c r="O65" s="4"/>
      <c r="P65" s="10"/>
      <c r="Q65" s="10"/>
      <c r="R65" s="10"/>
      <c r="S65" s="10"/>
      <c r="T65" s="10"/>
      <c r="U65" s="10"/>
    </row>
    <row r="66" spans="1:21" ht="21">
      <c r="A66" s="135"/>
      <c r="B66" s="135"/>
      <c r="C66" s="10"/>
      <c r="D66" s="89"/>
      <c r="E66" s="46"/>
      <c r="F66" s="46"/>
      <c r="G66" s="4"/>
      <c r="H66" s="6"/>
      <c r="I66" s="6"/>
      <c r="J66" s="4"/>
      <c r="K66" s="46"/>
      <c r="L66" s="46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21">
      <c r="A67" s="135"/>
      <c r="B67" s="135"/>
      <c r="C67" s="10"/>
      <c r="D67" s="89"/>
      <c r="E67" s="46"/>
      <c r="F67" s="46"/>
      <c r="G67" s="4"/>
      <c r="H67" s="6"/>
      <c r="I67" s="6"/>
      <c r="J67" s="4"/>
      <c r="K67" s="46"/>
      <c r="L67" s="46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21">
      <c r="A68" s="128"/>
      <c r="B68" s="129"/>
      <c r="C68" s="10"/>
      <c r="D68" s="131"/>
      <c r="E68" s="10"/>
      <c r="F68" s="10"/>
      <c r="G68" s="4"/>
      <c r="H68" s="6"/>
      <c r="I68" s="6"/>
      <c r="J68" s="4"/>
      <c r="K68" s="4"/>
      <c r="L68" s="4"/>
      <c r="N68" s="4"/>
      <c r="O68" s="4"/>
      <c r="P68" s="10"/>
      <c r="Q68" s="10"/>
      <c r="R68" s="10"/>
      <c r="S68" s="10"/>
      <c r="T68" s="10"/>
      <c r="U68" s="10"/>
    </row>
    <row r="69" spans="1:21" ht="21">
      <c r="A69" s="46"/>
      <c r="B69" s="87"/>
      <c r="C69" s="46"/>
      <c r="D69" s="89"/>
      <c r="E69" s="10"/>
      <c r="F69" s="10"/>
      <c r="G69" s="4"/>
      <c r="H69" s="6"/>
      <c r="I69" s="6"/>
      <c r="J69" s="4"/>
      <c r="K69" s="4"/>
      <c r="L69" s="4"/>
      <c r="N69" s="4"/>
      <c r="O69" s="4"/>
      <c r="P69" s="10"/>
      <c r="Q69" s="10"/>
      <c r="R69" s="10"/>
      <c r="S69" s="10"/>
      <c r="T69" s="10"/>
      <c r="U69" s="10"/>
    </row>
    <row r="70" spans="1:21" ht="21">
      <c r="A70" s="46"/>
      <c r="B70" s="87"/>
      <c r="C70" s="46"/>
      <c r="D70" s="89"/>
      <c r="E70" s="10"/>
      <c r="F70" s="10"/>
      <c r="G70" s="4"/>
      <c r="H70" s="6"/>
      <c r="I70" s="6"/>
      <c r="J70" s="4"/>
      <c r="K70" s="4"/>
      <c r="L70" s="4"/>
      <c r="N70" s="4"/>
      <c r="O70" s="4"/>
      <c r="P70" s="10"/>
      <c r="Q70" s="10"/>
      <c r="R70" s="10"/>
      <c r="S70" s="10"/>
      <c r="T70" s="10"/>
      <c r="U70" s="10"/>
    </row>
    <row r="71" spans="1:21" ht="21">
      <c r="A71" s="135"/>
      <c r="B71" s="135"/>
      <c r="C71" s="135"/>
      <c r="D71" s="135"/>
      <c r="E71" s="135"/>
      <c r="F71" s="10"/>
      <c r="G71" s="4"/>
      <c r="H71" s="6"/>
      <c r="I71" s="6"/>
      <c r="J71" s="4"/>
      <c r="K71" s="4"/>
      <c r="L71" s="4"/>
      <c r="N71" s="4"/>
      <c r="O71" s="4"/>
      <c r="P71" s="10"/>
      <c r="Q71" s="10"/>
      <c r="R71" s="10"/>
      <c r="S71" s="10"/>
      <c r="T71" s="10"/>
      <c r="U71" s="10"/>
    </row>
    <row r="72" spans="2:21" ht="21">
      <c r="B72" s="10"/>
      <c r="C72" s="4"/>
      <c r="D72" s="6"/>
      <c r="E72" s="6"/>
      <c r="F72" s="4"/>
      <c r="G72" s="4"/>
      <c r="H72" s="4"/>
      <c r="I72" s="4"/>
      <c r="J72" s="4"/>
      <c r="K72" s="4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21">
      <c r="A73" s="103"/>
      <c r="B73" s="103"/>
      <c r="C73" s="4"/>
      <c r="D73" s="6"/>
      <c r="E73" s="6"/>
      <c r="F73" s="4"/>
      <c r="G73" s="4"/>
      <c r="H73" s="4"/>
      <c r="I73" s="4"/>
      <c r="J73" s="4"/>
      <c r="K73" s="4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21">
      <c r="A74" s="103"/>
      <c r="B74" s="103"/>
      <c r="C74" s="4"/>
      <c r="D74" s="6"/>
      <c r="E74" s="6"/>
      <c r="F74" s="4"/>
      <c r="G74" s="4"/>
      <c r="H74" s="4"/>
      <c r="I74" s="4"/>
      <c r="J74" s="4"/>
      <c r="K74" s="4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21">
      <c r="A75" s="103"/>
      <c r="B75" s="103"/>
      <c r="C75" s="4"/>
      <c r="D75" s="6"/>
      <c r="E75" s="6"/>
      <c r="F75" s="4"/>
      <c r="G75" s="4"/>
      <c r="H75" s="4"/>
      <c r="I75" s="4"/>
      <c r="J75" s="4"/>
      <c r="K75" s="4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21">
      <c r="A76" s="103"/>
      <c r="B76" s="103"/>
      <c r="C76" s="4"/>
      <c r="D76" s="6"/>
      <c r="E76" s="6"/>
      <c r="F76" s="4"/>
      <c r="G76" s="4"/>
      <c r="H76" s="4"/>
      <c r="I76" s="4"/>
      <c r="J76" s="4"/>
      <c r="K76" s="4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21">
      <c r="A77" s="103"/>
      <c r="B77" s="103"/>
      <c r="C77" s="4"/>
      <c r="D77" s="6"/>
      <c r="E77" s="6"/>
      <c r="F77" s="4"/>
      <c r="G77" s="4"/>
      <c r="H77" s="4"/>
      <c r="I77" s="4"/>
      <c r="J77" s="4"/>
      <c r="K77" s="4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21">
      <c r="A78" s="103"/>
      <c r="B78" s="103"/>
      <c r="C78" s="4"/>
      <c r="D78" s="6"/>
      <c r="E78" s="6"/>
      <c r="F78" s="4"/>
      <c r="G78" s="4"/>
      <c r="H78" s="4"/>
      <c r="I78" s="4"/>
      <c r="J78" s="4"/>
      <c r="K78" s="4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21">
      <c r="A79" s="103"/>
      <c r="B79" s="103"/>
      <c r="C79" s="4"/>
      <c r="D79" s="6"/>
      <c r="E79" s="6"/>
      <c r="F79" s="4"/>
      <c r="G79" s="4"/>
      <c r="H79" s="4"/>
      <c r="I79" s="4"/>
      <c r="J79" s="4"/>
      <c r="K79" s="4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21">
      <c r="A80" s="103"/>
      <c r="B80" s="103"/>
      <c r="C80" s="415"/>
      <c r="D80" s="415"/>
      <c r="E80" s="415"/>
      <c r="F80" s="4"/>
      <c r="G80" s="4"/>
      <c r="H80" s="4"/>
      <c r="I80" s="4"/>
      <c r="J80" s="4"/>
      <c r="K80" s="4"/>
      <c r="M80" s="10"/>
      <c r="N80" s="10"/>
      <c r="O80" s="10"/>
      <c r="P80" s="10"/>
      <c r="Q80" s="10"/>
      <c r="R80" s="10"/>
      <c r="S80" s="10"/>
      <c r="T80" s="10"/>
      <c r="U80" s="10"/>
    </row>
    <row r="81" spans="1:21" ht="21">
      <c r="A81" s="103"/>
      <c r="B81" s="103"/>
      <c r="C81" s="415"/>
      <c r="D81" s="415"/>
      <c r="E81" s="415"/>
      <c r="F81" s="7"/>
      <c r="G81" s="4"/>
      <c r="H81" s="4"/>
      <c r="I81" s="4"/>
      <c r="J81" s="4"/>
      <c r="K81" s="4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21">
      <c r="A82" s="103"/>
      <c r="B82" s="103"/>
      <c r="C82" s="53"/>
      <c r="D82" s="5"/>
      <c r="E82" s="5"/>
      <c r="F82" s="4"/>
      <c r="G82" s="7"/>
      <c r="H82" s="4"/>
      <c r="I82" s="4"/>
      <c r="J82" s="4"/>
      <c r="K82" s="4"/>
      <c r="M82" s="10"/>
      <c r="N82" s="10"/>
      <c r="O82" s="10"/>
      <c r="P82" s="10"/>
      <c r="Q82" s="10"/>
      <c r="R82" s="10"/>
      <c r="S82" s="10"/>
      <c r="T82" s="10"/>
      <c r="U82" s="10"/>
    </row>
    <row r="83" spans="1:21" ht="24.75" customHeight="1">
      <c r="A83" s="103"/>
      <c r="B83" s="103"/>
      <c r="C83" s="53"/>
      <c r="D83" s="5"/>
      <c r="E83" s="5"/>
      <c r="F83" s="4"/>
      <c r="G83" s="4"/>
      <c r="H83" s="4"/>
      <c r="I83" s="4"/>
      <c r="J83" s="4"/>
      <c r="K83" s="4"/>
      <c r="M83" s="10"/>
      <c r="N83" s="10"/>
      <c r="O83" s="10"/>
      <c r="P83" s="10"/>
      <c r="Q83" s="10"/>
      <c r="R83" s="10"/>
      <c r="S83" s="10"/>
      <c r="T83" s="10"/>
      <c r="U83" s="10"/>
    </row>
    <row r="84" spans="1:21" ht="21">
      <c r="A84" s="103"/>
      <c r="B84" s="103"/>
      <c r="C84" s="4"/>
      <c r="D84" s="6"/>
      <c r="E84" s="6"/>
      <c r="F84" s="4"/>
      <c r="G84" s="4"/>
      <c r="H84" s="4"/>
      <c r="I84" s="4"/>
      <c r="J84" s="4"/>
      <c r="K84" s="4"/>
      <c r="M84" s="10"/>
      <c r="N84" s="10"/>
      <c r="O84" s="10"/>
      <c r="P84" s="10"/>
      <c r="Q84" s="10"/>
      <c r="R84" s="10"/>
      <c r="S84" s="10"/>
      <c r="T84" s="10"/>
      <c r="U84" s="10"/>
    </row>
    <row r="85" spans="1:21" ht="21">
      <c r="A85" s="103"/>
      <c r="B85" s="103"/>
      <c r="C85" s="4"/>
      <c r="D85" s="6"/>
      <c r="E85" s="6"/>
      <c r="F85" s="4"/>
      <c r="G85" s="4"/>
      <c r="H85" s="4"/>
      <c r="I85" s="4"/>
      <c r="J85" s="4"/>
      <c r="K85" s="4"/>
      <c r="M85" s="10"/>
      <c r="N85" s="10"/>
      <c r="O85" s="10"/>
      <c r="P85" s="10"/>
      <c r="Q85" s="10"/>
      <c r="R85" s="10"/>
      <c r="S85" s="10"/>
      <c r="T85" s="10"/>
      <c r="U85" s="10"/>
    </row>
    <row r="86" spans="1:21" ht="21">
      <c r="A86" s="103"/>
      <c r="B86" s="103"/>
      <c r="C86" s="4"/>
      <c r="D86" s="6"/>
      <c r="E86" s="6"/>
      <c r="F86" s="4"/>
      <c r="G86" s="7"/>
      <c r="H86" s="4"/>
      <c r="I86" s="4"/>
      <c r="J86" s="4"/>
      <c r="K86" s="4"/>
      <c r="M86" s="10"/>
      <c r="N86" s="10"/>
      <c r="O86" s="10"/>
      <c r="P86" s="10"/>
      <c r="Q86" s="10"/>
      <c r="R86" s="10"/>
      <c r="S86" s="10"/>
      <c r="T86" s="10"/>
      <c r="U86" s="10"/>
    </row>
    <row r="87" spans="1:21" ht="21">
      <c r="A87" s="103"/>
      <c r="B87" s="103"/>
      <c r="C87" s="4"/>
      <c r="D87" s="6"/>
      <c r="E87" s="6"/>
      <c r="F87" s="4"/>
      <c r="G87" s="4"/>
      <c r="H87" s="4"/>
      <c r="I87" s="4"/>
      <c r="J87" s="4"/>
      <c r="K87" s="4"/>
      <c r="M87" s="10"/>
      <c r="N87" s="10"/>
      <c r="O87" s="10"/>
      <c r="P87" s="10"/>
      <c r="Q87" s="10"/>
      <c r="R87" s="10"/>
      <c r="S87" s="10"/>
      <c r="T87" s="10"/>
      <c r="U87" s="10"/>
    </row>
    <row r="88" spans="1:21" ht="21">
      <c r="A88" s="103"/>
      <c r="B88" s="103"/>
      <c r="C88" s="4"/>
      <c r="D88" s="6"/>
      <c r="E88" s="6"/>
      <c r="F88" s="4"/>
      <c r="G88" s="4"/>
      <c r="H88" s="4"/>
      <c r="I88" s="4"/>
      <c r="J88" s="4"/>
      <c r="K88" s="4"/>
      <c r="M88" s="10"/>
      <c r="N88" s="10"/>
      <c r="O88" s="10"/>
      <c r="P88" s="10"/>
      <c r="Q88" s="10"/>
      <c r="R88" s="10"/>
      <c r="S88" s="10"/>
      <c r="T88" s="10"/>
      <c r="U88" s="10"/>
    </row>
    <row r="89" spans="1:21" ht="21">
      <c r="A89" s="103"/>
      <c r="B89" s="103"/>
      <c r="C89" s="46"/>
      <c r="D89" s="86"/>
      <c r="E89" s="6"/>
      <c r="F89" s="4"/>
      <c r="G89" s="309"/>
      <c r="H89" s="309"/>
      <c r="I89" s="309"/>
      <c r="J89" s="4"/>
      <c r="K89" s="4"/>
      <c r="M89" s="10"/>
      <c r="N89" s="10"/>
      <c r="O89" s="10"/>
      <c r="P89" s="10"/>
      <c r="Q89" s="10"/>
      <c r="R89" s="10"/>
      <c r="S89" s="10"/>
      <c r="T89" s="10"/>
      <c r="U89" s="10"/>
    </row>
    <row r="90" spans="1:21" ht="24.75" customHeight="1">
      <c r="A90" s="86"/>
      <c r="B90" s="87"/>
      <c r="C90" s="132"/>
      <c r="D90" s="393"/>
      <c r="E90" s="103"/>
      <c r="F90" s="103"/>
      <c r="G90" s="309"/>
      <c r="H90" s="5"/>
      <c r="I90" s="5"/>
      <c r="J90" s="4"/>
      <c r="K90" s="4"/>
      <c r="L90" s="4"/>
      <c r="N90" s="4"/>
      <c r="O90" s="4"/>
      <c r="P90" s="10"/>
      <c r="Q90" s="10"/>
      <c r="R90" s="10"/>
      <c r="S90" s="10"/>
      <c r="T90" s="10"/>
      <c r="U90" s="10"/>
    </row>
    <row r="91" spans="1:21" ht="21">
      <c r="A91" s="128"/>
      <c r="B91" s="129"/>
      <c r="C91" s="10"/>
      <c r="D91" s="131"/>
      <c r="E91" s="10"/>
      <c r="F91" s="10"/>
      <c r="G91" s="4"/>
      <c r="H91" s="6"/>
      <c r="I91" s="6"/>
      <c r="J91" s="4"/>
      <c r="K91" s="4"/>
      <c r="L91" s="4"/>
      <c r="N91" s="4"/>
      <c r="O91" s="4"/>
      <c r="P91" s="10"/>
      <c r="Q91" s="10"/>
      <c r="R91" s="10"/>
      <c r="S91" s="10"/>
      <c r="T91" s="10"/>
      <c r="U91" s="10"/>
    </row>
    <row r="92" spans="1:21" ht="21">
      <c r="A92" s="128"/>
      <c r="B92" s="129"/>
      <c r="C92" s="10"/>
      <c r="D92" s="131"/>
      <c r="E92" s="10"/>
      <c r="F92" s="10"/>
      <c r="G92" s="4"/>
      <c r="H92" s="6"/>
      <c r="I92" s="6"/>
      <c r="J92" s="4"/>
      <c r="K92" s="4"/>
      <c r="L92" s="4"/>
      <c r="N92" s="4"/>
      <c r="O92" s="4"/>
      <c r="P92" s="10"/>
      <c r="Q92" s="10"/>
      <c r="R92" s="10"/>
      <c r="S92" s="10"/>
      <c r="T92" s="10"/>
      <c r="U92" s="10"/>
    </row>
    <row r="93" spans="1:21" ht="21">
      <c r="A93" s="135"/>
      <c r="B93" s="135"/>
      <c r="C93" s="10"/>
      <c r="D93" s="89"/>
      <c r="E93" s="46"/>
      <c r="F93" s="46"/>
      <c r="G93" s="4"/>
      <c r="H93" s="6"/>
      <c r="I93" s="6"/>
      <c r="J93" s="4"/>
      <c r="K93" s="46"/>
      <c r="L93" s="46"/>
      <c r="M93" s="10"/>
      <c r="N93" s="10"/>
      <c r="O93" s="10"/>
      <c r="P93" s="10"/>
      <c r="Q93" s="10"/>
      <c r="R93" s="10"/>
      <c r="S93" s="10"/>
      <c r="T93" s="10"/>
      <c r="U93" s="10"/>
    </row>
    <row r="94" spans="1:21" ht="21">
      <c r="A94" s="135"/>
      <c r="B94" s="135"/>
      <c r="C94" s="10"/>
      <c r="D94" s="89"/>
      <c r="E94" s="46"/>
      <c r="F94" s="46"/>
      <c r="G94" s="4"/>
      <c r="H94" s="6"/>
      <c r="I94" s="6"/>
      <c r="J94" s="4"/>
      <c r="K94" s="46"/>
      <c r="L94" s="46"/>
      <c r="M94" s="10"/>
      <c r="N94" s="10"/>
      <c r="O94" s="10"/>
      <c r="P94" s="10"/>
      <c r="Q94" s="10"/>
      <c r="R94" s="10"/>
      <c r="S94" s="10"/>
      <c r="T94" s="10"/>
      <c r="U94" s="10"/>
    </row>
    <row r="95" spans="1:21" ht="21">
      <c r="A95" s="128"/>
      <c r="B95" s="129"/>
      <c r="C95" s="10"/>
      <c r="D95" s="131"/>
      <c r="E95" s="10"/>
      <c r="F95" s="10"/>
      <c r="G95" s="4"/>
      <c r="H95" s="6"/>
      <c r="I95" s="6"/>
      <c r="J95" s="4"/>
      <c r="K95" s="4"/>
      <c r="L95" s="4"/>
      <c r="N95" s="4"/>
      <c r="O95" s="4"/>
      <c r="P95" s="10"/>
      <c r="Q95" s="10"/>
      <c r="R95" s="10"/>
      <c r="S95" s="10"/>
      <c r="T95" s="10"/>
      <c r="U95" s="10"/>
    </row>
    <row r="96" spans="2:21" ht="21">
      <c r="B96" s="129"/>
      <c r="C96" s="10"/>
      <c r="D96" s="131"/>
      <c r="E96" s="10"/>
      <c r="F96" s="10"/>
      <c r="G96" s="4"/>
      <c r="H96" s="6"/>
      <c r="I96" s="6"/>
      <c r="J96" s="4"/>
      <c r="K96" s="4"/>
      <c r="L96" s="4"/>
      <c r="N96" s="4"/>
      <c r="O96" s="4"/>
      <c r="P96" s="10"/>
      <c r="Q96" s="10"/>
      <c r="R96" s="10"/>
      <c r="S96" s="10"/>
      <c r="T96" s="10"/>
      <c r="U96" s="10"/>
    </row>
    <row r="97" spans="2:21" ht="21">
      <c r="B97" s="129"/>
      <c r="C97" s="10"/>
      <c r="D97" s="131"/>
      <c r="E97" s="10"/>
      <c r="F97" s="10"/>
      <c r="G97" s="4"/>
      <c r="H97" s="6"/>
      <c r="I97" s="6"/>
      <c r="J97" s="4"/>
      <c r="K97" s="4"/>
      <c r="L97" s="4"/>
      <c r="N97" s="4"/>
      <c r="O97" s="4"/>
      <c r="P97" s="10"/>
      <c r="Q97" s="10"/>
      <c r="R97" s="10"/>
      <c r="S97" s="10"/>
      <c r="T97" s="10"/>
      <c r="U97" s="10"/>
    </row>
    <row r="98" spans="2:21" ht="21">
      <c r="B98" s="129"/>
      <c r="C98" s="10"/>
      <c r="D98" s="131"/>
      <c r="E98" s="10"/>
      <c r="F98" s="10"/>
      <c r="G98" s="4"/>
      <c r="H98" s="6"/>
      <c r="I98" s="6"/>
      <c r="J98" s="4"/>
      <c r="K98" s="4"/>
      <c r="L98" s="4"/>
      <c r="N98" s="4"/>
      <c r="O98" s="4"/>
      <c r="P98" s="10"/>
      <c r="Q98" s="10"/>
      <c r="R98" s="10"/>
      <c r="S98" s="10"/>
      <c r="T98" s="10"/>
      <c r="U98" s="10"/>
    </row>
    <row r="99" spans="2:21" ht="21">
      <c r="B99" s="129"/>
      <c r="C99" s="10"/>
      <c r="D99" s="131"/>
      <c r="E99" s="10"/>
      <c r="F99" s="10"/>
      <c r="G99" s="4"/>
      <c r="H99" s="6"/>
      <c r="I99" s="6"/>
      <c r="J99" s="4"/>
      <c r="K99" s="4"/>
      <c r="L99" s="4"/>
      <c r="N99" s="4"/>
      <c r="O99" s="4"/>
      <c r="P99" s="10"/>
      <c r="Q99" s="10"/>
      <c r="R99" s="10"/>
      <c r="S99" s="10"/>
      <c r="T99" s="10"/>
      <c r="U99" s="10"/>
    </row>
    <row r="100" spans="2:21" ht="21">
      <c r="B100" s="129"/>
      <c r="C100" s="10"/>
      <c r="D100" s="131"/>
      <c r="E100" s="10"/>
      <c r="F100" s="10"/>
      <c r="G100" s="4"/>
      <c r="H100" s="6"/>
      <c r="I100" s="6"/>
      <c r="J100" s="4"/>
      <c r="K100" s="4"/>
      <c r="L100" s="4"/>
      <c r="N100" s="4"/>
      <c r="O100" s="4"/>
      <c r="P100" s="10"/>
      <c r="Q100" s="10"/>
      <c r="R100" s="10"/>
      <c r="S100" s="10"/>
      <c r="T100" s="10"/>
      <c r="U100" s="10"/>
    </row>
    <row r="101" spans="2:21" ht="21">
      <c r="B101" s="129"/>
      <c r="C101" s="10"/>
      <c r="D101" s="131"/>
      <c r="E101" s="10"/>
      <c r="F101" s="10"/>
      <c r="G101" s="4"/>
      <c r="H101" s="6"/>
      <c r="I101" s="6"/>
      <c r="J101" s="4"/>
      <c r="K101" s="4"/>
      <c r="L101" s="4"/>
      <c r="N101" s="4"/>
      <c r="O101" s="4"/>
      <c r="P101" s="10"/>
      <c r="Q101" s="10"/>
      <c r="R101" s="10"/>
      <c r="S101" s="10"/>
      <c r="T101" s="10"/>
      <c r="U101" s="10"/>
    </row>
    <row r="102" spans="2:21" ht="21">
      <c r="B102" s="129"/>
      <c r="C102" s="10"/>
      <c r="D102" s="131"/>
      <c r="E102" s="10"/>
      <c r="F102" s="10"/>
      <c r="G102" s="4"/>
      <c r="H102" s="6"/>
      <c r="I102" s="6"/>
      <c r="J102" s="4"/>
      <c r="K102" s="4"/>
      <c r="L102" s="4"/>
      <c r="N102" s="4"/>
      <c r="O102" s="4"/>
      <c r="P102" s="10"/>
      <c r="Q102" s="10"/>
      <c r="R102" s="10"/>
      <c r="S102" s="10"/>
      <c r="T102" s="10"/>
      <c r="U102" s="10"/>
    </row>
    <row r="103" spans="2:21" ht="21">
      <c r="B103" s="129"/>
      <c r="C103" s="10"/>
      <c r="D103" s="131"/>
      <c r="E103" s="10"/>
      <c r="F103" s="10"/>
      <c r="G103" s="4"/>
      <c r="H103" s="6"/>
      <c r="I103" s="6"/>
      <c r="J103" s="4"/>
      <c r="K103" s="4"/>
      <c r="L103" s="4"/>
      <c r="N103" s="4"/>
      <c r="O103" s="4"/>
      <c r="P103" s="10"/>
      <c r="Q103" s="10"/>
      <c r="R103" s="10"/>
      <c r="S103" s="10"/>
      <c r="T103" s="10"/>
      <c r="U103" s="10"/>
    </row>
    <row r="104" spans="2:21" ht="21">
      <c r="B104" s="129"/>
      <c r="C104" s="10"/>
      <c r="D104" s="131"/>
      <c r="E104" s="10"/>
      <c r="F104" s="10"/>
      <c r="G104" s="4"/>
      <c r="H104" s="6"/>
      <c r="I104" s="6"/>
      <c r="J104" s="4"/>
      <c r="K104" s="4"/>
      <c r="L104" s="4"/>
      <c r="N104" s="4"/>
      <c r="O104" s="4"/>
      <c r="P104" s="10"/>
      <c r="Q104" s="10"/>
      <c r="R104" s="10"/>
      <c r="S104" s="10"/>
      <c r="T104" s="10"/>
      <c r="U104" s="10"/>
    </row>
    <row r="105" spans="2:21" ht="21">
      <c r="B105" s="129"/>
      <c r="C105" s="10"/>
      <c r="D105" s="131"/>
      <c r="E105" s="10"/>
      <c r="F105" s="10"/>
      <c r="G105" s="4"/>
      <c r="H105" s="6"/>
      <c r="I105" s="6"/>
      <c r="J105" s="4"/>
      <c r="K105" s="4"/>
      <c r="L105" s="4"/>
      <c r="N105" s="4"/>
      <c r="O105" s="4"/>
      <c r="P105" s="10"/>
      <c r="Q105" s="10"/>
      <c r="R105" s="10"/>
      <c r="S105" s="10"/>
      <c r="T105" s="10"/>
      <c r="U105" s="10"/>
    </row>
    <row r="106" spans="2:21" ht="21">
      <c r="B106" s="129"/>
      <c r="C106" s="10"/>
      <c r="D106" s="131"/>
      <c r="E106" s="10"/>
      <c r="F106" s="10"/>
      <c r="G106" s="4"/>
      <c r="H106" s="6"/>
      <c r="I106" s="6"/>
      <c r="J106" s="4"/>
      <c r="K106" s="4"/>
      <c r="L106" s="4"/>
      <c r="N106" s="4"/>
      <c r="O106" s="4"/>
      <c r="P106" s="10"/>
      <c r="Q106" s="10"/>
      <c r="R106" s="10"/>
      <c r="S106" s="10"/>
      <c r="T106" s="10"/>
      <c r="U106" s="10"/>
    </row>
    <row r="107" spans="2:21" ht="21">
      <c r="B107" s="129"/>
      <c r="C107" s="10"/>
      <c r="D107" s="131"/>
      <c r="E107" s="10"/>
      <c r="F107" s="10"/>
      <c r="G107" s="4"/>
      <c r="H107" s="6"/>
      <c r="I107" s="6"/>
      <c r="J107" s="4"/>
      <c r="K107" s="4"/>
      <c r="L107" s="4"/>
      <c r="N107" s="4"/>
      <c r="O107" s="4"/>
      <c r="P107" s="10"/>
      <c r="Q107" s="10"/>
      <c r="R107" s="10"/>
      <c r="S107" s="10"/>
      <c r="T107" s="10"/>
      <c r="U107" s="10"/>
    </row>
    <row r="108" spans="2:21" ht="21">
      <c r="B108" s="129"/>
      <c r="C108" s="10"/>
      <c r="D108" s="131"/>
      <c r="E108" s="10"/>
      <c r="F108" s="10"/>
      <c r="G108" s="4"/>
      <c r="H108" s="6"/>
      <c r="I108" s="6"/>
      <c r="J108" s="4"/>
      <c r="K108" s="4"/>
      <c r="L108" s="4"/>
      <c r="N108" s="4"/>
      <c r="O108" s="4"/>
      <c r="P108" s="10"/>
      <c r="Q108" s="10"/>
      <c r="R108" s="10"/>
      <c r="S108" s="10"/>
      <c r="T108" s="10"/>
      <c r="U108" s="10"/>
    </row>
    <row r="109" spans="2:21" ht="21">
      <c r="B109" s="129"/>
      <c r="C109" s="10"/>
      <c r="D109" s="131"/>
      <c r="E109" s="10"/>
      <c r="F109" s="10"/>
      <c r="G109" s="4"/>
      <c r="H109" s="6"/>
      <c r="I109" s="6"/>
      <c r="J109" s="4"/>
      <c r="K109" s="4"/>
      <c r="L109" s="4"/>
      <c r="N109" s="4"/>
      <c r="O109" s="4"/>
      <c r="P109" s="10"/>
      <c r="Q109" s="10"/>
      <c r="R109" s="10"/>
      <c r="S109" s="10"/>
      <c r="T109" s="10"/>
      <c r="U109" s="10"/>
    </row>
    <row r="110" spans="2:21" ht="21">
      <c r="B110" s="129"/>
      <c r="C110" s="10"/>
      <c r="D110" s="131"/>
      <c r="E110" s="10"/>
      <c r="F110" s="10"/>
      <c r="G110" s="4"/>
      <c r="H110" s="6"/>
      <c r="I110" s="6"/>
      <c r="J110" s="4"/>
      <c r="K110" s="4"/>
      <c r="L110" s="4"/>
      <c r="N110" s="4"/>
      <c r="O110" s="4"/>
      <c r="P110" s="10"/>
      <c r="Q110" s="10"/>
      <c r="R110" s="10"/>
      <c r="S110" s="10"/>
      <c r="T110" s="10"/>
      <c r="U110" s="10"/>
    </row>
    <row r="111" spans="2:21" ht="21">
      <c r="B111" s="129"/>
      <c r="C111" s="10"/>
      <c r="D111" s="131"/>
      <c r="E111" s="10"/>
      <c r="F111" s="10"/>
      <c r="G111" s="4"/>
      <c r="H111" s="6"/>
      <c r="I111" s="6"/>
      <c r="J111" s="4"/>
      <c r="K111" s="4"/>
      <c r="L111" s="4"/>
      <c r="N111" s="4"/>
      <c r="O111" s="4"/>
      <c r="P111" s="10"/>
      <c r="Q111" s="10"/>
      <c r="R111" s="10"/>
      <c r="S111" s="10"/>
      <c r="T111" s="10"/>
      <c r="U111" s="10"/>
    </row>
    <row r="112" spans="2:21" ht="21">
      <c r="B112" s="129"/>
      <c r="C112" s="10"/>
      <c r="D112" s="131"/>
      <c r="E112" s="10"/>
      <c r="F112" s="10"/>
      <c r="G112" s="4"/>
      <c r="H112" s="6"/>
      <c r="I112" s="6"/>
      <c r="J112" s="4"/>
      <c r="K112" s="4"/>
      <c r="L112" s="4"/>
      <c r="N112" s="4"/>
      <c r="O112" s="4"/>
      <c r="P112" s="10"/>
      <c r="Q112" s="10"/>
      <c r="R112" s="10"/>
      <c r="S112" s="10"/>
      <c r="T112" s="10"/>
      <c r="U112" s="10"/>
    </row>
    <row r="113" spans="2:21" ht="21">
      <c r="B113" s="129"/>
      <c r="C113" s="10"/>
      <c r="D113" s="131"/>
      <c r="E113" s="10"/>
      <c r="F113" s="10"/>
      <c r="G113" s="4"/>
      <c r="H113" s="6"/>
      <c r="I113" s="6"/>
      <c r="J113" s="4"/>
      <c r="K113" s="4"/>
      <c r="L113" s="4"/>
      <c r="N113" s="4"/>
      <c r="O113" s="4"/>
      <c r="P113" s="10"/>
      <c r="Q113" s="10"/>
      <c r="R113" s="10"/>
      <c r="S113" s="10"/>
      <c r="T113" s="10"/>
      <c r="U113" s="10"/>
    </row>
    <row r="114" spans="2:21" ht="21">
      <c r="B114" s="129"/>
      <c r="C114" s="10"/>
      <c r="D114" s="131"/>
      <c r="E114" s="10"/>
      <c r="F114" s="10"/>
      <c r="G114" s="4"/>
      <c r="H114" s="6"/>
      <c r="I114" s="6"/>
      <c r="J114" s="4"/>
      <c r="K114" s="4"/>
      <c r="L114" s="4"/>
      <c r="N114" s="4"/>
      <c r="O114" s="4"/>
      <c r="P114" s="10"/>
      <c r="Q114" s="10"/>
      <c r="R114" s="10"/>
      <c r="S114" s="10"/>
      <c r="T114" s="10"/>
      <c r="U114" s="10"/>
    </row>
    <row r="115" spans="2:21" ht="21">
      <c r="B115" s="129"/>
      <c r="C115" s="10"/>
      <c r="D115" s="131"/>
      <c r="E115" s="10"/>
      <c r="F115" s="10"/>
      <c r="G115" s="4"/>
      <c r="H115" s="6"/>
      <c r="I115" s="6"/>
      <c r="J115" s="4"/>
      <c r="K115" s="4"/>
      <c r="L115" s="4"/>
      <c r="N115" s="4"/>
      <c r="O115" s="4"/>
      <c r="P115" s="10"/>
      <c r="Q115" s="10"/>
      <c r="R115" s="10"/>
      <c r="S115" s="10"/>
      <c r="T115" s="10"/>
      <c r="U115" s="10"/>
    </row>
    <row r="116" spans="2:21" ht="21">
      <c r="B116" s="129"/>
      <c r="C116" s="10"/>
      <c r="D116" s="131"/>
      <c r="E116" s="10"/>
      <c r="F116" s="10"/>
      <c r="G116" s="4"/>
      <c r="H116" s="6"/>
      <c r="I116" s="6"/>
      <c r="J116" s="4"/>
      <c r="K116" s="4"/>
      <c r="L116" s="4"/>
      <c r="N116" s="4"/>
      <c r="O116" s="4"/>
      <c r="P116" s="10"/>
      <c r="Q116" s="10"/>
      <c r="R116" s="10"/>
      <c r="S116" s="10"/>
      <c r="T116" s="10"/>
      <c r="U116" s="10"/>
    </row>
    <row r="117" spans="2:21" ht="21">
      <c r="B117" s="129"/>
      <c r="C117" s="10"/>
      <c r="D117" s="131"/>
      <c r="E117" s="10"/>
      <c r="F117" s="10"/>
      <c r="G117" s="4"/>
      <c r="H117" s="6"/>
      <c r="I117" s="6"/>
      <c r="J117" s="4"/>
      <c r="K117" s="4"/>
      <c r="L117" s="4"/>
      <c r="N117" s="4"/>
      <c r="O117" s="4"/>
      <c r="P117" s="10"/>
      <c r="Q117" s="10"/>
      <c r="R117" s="10"/>
      <c r="S117" s="10"/>
      <c r="T117" s="10"/>
      <c r="U117" s="10"/>
    </row>
    <row r="118" spans="2:21" ht="21">
      <c r="B118" s="129"/>
      <c r="C118" s="10"/>
      <c r="D118" s="131"/>
      <c r="E118" s="10"/>
      <c r="F118" s="10"/>
      <c r="G118" s="4"/>
      <c r="H118" s="6"/>
      <c r="I118" s="6"/>
      <c r="J118" s="4"/>
      <c r="K118" s="4"/>
      <c r="L118" s="4"/>
      <c r="N118" s="4"/>
      <c r="O118" s="4"/>
      <c r="P118" s="10"/>
      <c r="Q118" s="10"/>
      <c r="R118" s="10"/>
      <c r="S118" s="10"/>
      <c r="T118" s="10"/>
      <c r="U118" s="10"/>
    </row>
    <row r="119" spans="2:21" ht="21">
      <c r="B119" s="129"/>
      <c r="C119" s="10"/>
      <c r="D119" s="131"/>
      <c r="E119" s="10"/>
      <c r="F119" s="10"/>
      <c r="G119" s="4"/>
      <c r="H119" s="6"/>
      <c r="I119" s="6"/>
      <c r="J119" s="4"/>
      <c r="K119" s="4"/>
      <c r="L119" s="4"/>
      <c r="N119" s="4"/>
      <c r="O119" s="4"/>
      <c r="P119" s="10"/>
      <c r="Q119" s="10"/>
      <c r="R119" s="10"/>
      <c r="S119" s="10"/>
      <c r="T119" s="10"/>
      <c r="U119" s="10"/>
    </row>
    <row r="120" spans="2:21" ht="21">
      <c r="B120" s="129"/>
      <c r="C120" s="10"/>
      <c r="D120" s="131"/>
      <c r="E120" s="10"/>
      <c r="F120" s="10"/>
      <c r="G120" s="4"/>
      <c r="H120" s="6"/>
      <c r="I120" s="6"/>
      <c r="J120" s="4"/>
      <c r="K120" s="4"/>
      <c r="L120" s="4"/>
      <c r="N120" s="4"/>
      <c r="O120" s="4"/>
      <c r="P120" s="10"/>
      <c r="Q120" s="10"/>
      <c r="R120" s="10"/>
      <c r="S120" s="10"/>
      <c r="T120" s="10"/>
      <c r="U120" s="10"/>
    </row>
    <row r="121" spans="2:21" ht="21">
      <c r="B121" s="129"/>
      <c r="C121" s="10"/>
      <c r="D121" s="131"/>
      <c r="E121" s="10"/>
      <c r="F121" s="10"/>
      <c r="G121" s="4"/>
      <c r="H121" s="6"/>
      <c r="I121" s="6"/>
      <c r="J121" s="4"/>
      <c r="K121" s="4"/>
      <c r="L121" s="4"/>
      <c r="N121" s="4"/>
      <c r="O121" s="4"/>
      <c r="P121" s="10"/>
      <c r="Q121" s="10"/>
      <c r="R121" s="10"/>
      <c r="S121" s="10"/>
      <c r="T121" s="10"/>
      <c r="U121" s="10"/>
    </row>
    <row r="122" spans="2:21" ht="21">
      <c r="B122" s="129"/>
      <c r="C122" s="10"/>
      <c r="D122" s="131"/>
      <c r="E122" s="10"/>
      <c r="F122" s="10"/>
      <c r="G122" s="4"/>
      <c r="H122" s="6"/>
      <c r="I122" s="6"/>
      <c r="J122" s="4"/>
      <c r="K122" s="4"/>
      <c r="L122" s="4"/>
      <c r="N122" s="4"/>
      <c r="O122" s="4"/>
      <c r="P122" s="10"/>
      <c r="Q122" s="10"/>
      <c r="R122" s="10"/>
      <c r="S122" s="10"/>
      <c r="T122" s="10"/>
      <c r="U122" s="10"/>
    </row>
    <row r="123" spans="2:21" ht="21">
      <c r="B123" s="129"/>
      <c r="C123" s="10"/>
      <c r="D123" s="131"/>
      <c r="E123" s="10"/>
      <c r="F123" s="10"/>
      <c r="G123" s="4"/>
      <c r="H123" s="6"/>
      <c r="I123" s="6"/>
      <c r="J123" s="4"/>
      <c r="K123" s="4"/>
      <c r="L123" s="4"/>
      <c r="N123" s="4"/>
      <c r="O123" s="4"/>
      <c r="P123" s="10"/>
      <c r="Q123" s="10"/>
      <c r="R123" s="10"/>
      <c r="S123" s="10"/>
      <c r="T123" s="10"/>
      <c r="U123" s="10"/>
    </row>
    <row r="124" spans="2:21" ht="21">
      <c r="B124" s="129"/>
      <c r="C124" s="10"/>
      <c r="D124" s="131"/>
      <c r="E124" s="10"/>
      <c r="F124" s="10"/>
      <c r="G124" s="4"/>
      <c r="H124" s="6"/>
      <c r="I124" s="6"/>
      <c r="J124" s="4"/>
      <c r="K124" s="4"/>
      <c r="L124" s="4"/>
      <c r="N124" s="4"/>
      <c r="O124" s="4"/>
      <c r="P124" s="10"/>
      <c r="Q124" s="10"/>
      <c r="R124" s="10"/>
      <c r="S124" s="10"/>
      <c r="T124" s="10"/>
      <c r="U124" s="10"/>
    </row>
    <row r="125" spans="2:21" ht="21">
      <c r="B125" s="129"/>
      <c r="C125" s="10"/>
      <c r="D125" s="131"/>
      <c r="E125" s="10"/>
      <c r="F125" s="10"/>
      <c r="G125" s="4"/>
      <c r="H125" s="6"/>
      <c r="I125" s="6"/>
      <c r="J125" s="4"/>
      <c r="K125" s="4"/>
      <c r="L125" s="4"/>
      <c r="N125" s="4"/>
      <c r="O125" s="4"/>
      <c r="P125" s="10"/>
      <c r="Q125" s="10"/>
      <c r="R125" s="10"/>
      <c r="S125" s="10"/>
      <c r="T125" s="10"/>
      <c r="U125" s="10"/>
    </row>
    <row r="126" spans="2:21" ht="21">
      <c r="B126" s="129"/>
      <c r="C126" s="10"/>
      <c r="D126" s="131"/>
      <c r="E126" s="10"/>
      <c r="F126" s="10"/>
      <c r="G126" s="4"/>
      <c r="H126" s="6"/>
      <c r="I126" s="6"/>
      <c r="J126" s="4"/>
      <c r="K126" s="4"/>
      <c r="L126" s="4"/>
      <c r="N126" s="4"/>
      <c r="O126" s="4"/>
      <c r="P126" s="10"/>
      <c r="Q126" s="10"/>
      <c r="R126" s="10"/>
      <c r="S126" s="10"/>
      <c r="T126" s="10"/>
      <c r="U126" s="10"/>
    </row>
    <row r="127" spans="2:21" ht="21">
      <c r="B127" s="129"/>
      <c r="C127" s="10"/>
      <c r="D127" s="131"/>
      <c r="E127" s="10"/>
      <c r="F127" s="10"/>
      <c r="G127" s="4"/>
      <c r="H127" s="6"/>
      <c r="I127" s="6"/>
      <c r="J127" s="4"/>
      <c r="K127" s="4"/>
      <c r="L127" s="4"/>
      <c r="N127" s="4"/>
      <c r="O127" s="4"/>
      <c r="P127" s="10"/>
      <c r="Q127" s="10"/>
      <c r="R127" s="10"/>
      <c r="S127" s="10"/>
      <c r="T127" s="10"/>
      <c r="U127" s="10"/>
    </row>
    <row r="128" spans="2:21" ht="21">
      <c r="B128" s="129"/>
      <c r="C128" s="10"/>
      <c r="D128" s="131"/>
      <c r="E128" s="10"/>
      <c r="F128" s="10"/>
      <c r="G128" s="4"/>
      <c r="H128" s="6"/>
      <c r="I128" s="6"/>
      <c r="J128" s="4"/>
      <c r="K128" s="4"/>
      <c r="L128" s="4"/>
      <c r="N128" s="4"/>
      <c r="O128" s="4"/>
      <c r="P128" s="10"/>
      <c r="Q128" s="10"/>
      <c r="R128" s="10"/>
      <c r="S128" s="10"/>
      <c r="T128" s="10"/>
      <c r="U128" s="10"/>
    </row>
    <row r="129" spans="2:21" ht="21">
      <c r="B129" s="129"/>
      <c r="C129" s="10"/>
      <c r="D129" s="131"/>
      <c r="E129" s="10"/>
      <c r="F129" s="10"/>
      <c r="G129" s="4"/>
      <c r="H129" s="6"/>
      <c r="I129" s="6"/>
      <c r="J129" s="4"/>
      <c r="K129" s="4"/>
      <c r="L129" s="4"/>
      <c r="N129" s="4"/>
      <c r="O129" s="4"/>
      <c r="P129" s="10"/>
      <c r="Q129" s="10"/>
      <c r="R129" s="10"/>
      <c r="S129" s="10"/>
      <c r="T129" s="10"/>
      <c r="U129" s="10"/>
    </row>
    <row r="130" spans="2:21" ht="21">
      <c r="B130" s="129"/>
      <c r="C130" s="10"/>
      <c r="D130" s="131"/>
      <c r="E130" s="10"/>
      <c r="F130" s="10"/>
      <c r="G130" s="4"/>
      <c r="H130" s="6"/>
      <c r="I130" s="6"/>
      <c r="J130" s="4"/>
      <c r="K130" s="4"/>
      <c r="L130" s="4"/>
      <c r="N130" s="4"/>
      <c r="O130" s="4"/>
      <c r="P130" s="10"/>
      <c r="Q130" s="10"/>
      <c r="R130" s="10"/>
      <c r="S130" s="10"/>
      <c r="T130" s="10"/>
      <c r="U130" s="10"/>
    </row>
    <row r="131" spans="2:21" ht="21">
      <c r="B131" s="129"/>
      <c r="C131" s="10"/>
      <c r="D131" s="131"/>
      <c r="E131" s="10"/>
      <c r="F131" s="10"/>
      <c r="G131" s="4"/>
      <c r="H131" s="6"/>
      <c r="I131" s="6"/>
      <c r="J131" s="4"/>
      <c r="K131" s="4"/>
      <c r="L131" s="4"/>
      <c r="N131" s="4"/>
      <c r="O131" s="4"/>
      <c r="P131" s="10"/>
      <c r="Q131" s="10"/>
      <c r="R131" s="10"/>
      <c r="S131" s="10"/>
      <c r="T131" s="10"/>
      <c r="U131" s="10"/>
    </row>
    <row r="132" spans="2:21" ht="21">
      <c r="B132" s="129"/>
      <c r="C132" s="10"/>
      <c r="D132" s="131"/>
      <c r="E132" s="10"/>
      <c r="F132" s="10"/>
      <c r="G132" s="4"/>
      <c r="H132" s="6"/>
      <c r="I132" s="6"/>
      <c r="J132" s="4"/>
      <c r="K132" s="4"/>
      <c r="L132" s="4"/>
      <c r="N132" s="4"/>
      <c r="O132" s="4"/>
      <c r="P132" s="10"/>
      <c r="Q132" s="10"/>
      <c r="R132" s="10"/>
      <c r="S132" s="10"/>
      <c r="T132" s="10"/>
      <c r="U132" s="10"/>
    </row>
    <row r="133" spans="2:21" ht="21">
      <c r="B133" s="129"/>
      <c r="C133" s="10"/>
      <c r="D133" s="131"/>
      <c r="E133" s="10"/>
      <c r="F133" s="10"/>
      <c r="G133" s="4"/>
      <c r="H133" s="6"/>
      <c r="I133" s="6"/>
      <c r="J133" s="4"/>
      <c r="K133" s="4"/>
      <c r="L133" s="4"/>
      <c r="N133" s="4"/>
      <c r="O133" s="4"/>
      <c r="P133" s="10"/>
      <c r="Q133" s="10"/>
      <c r="R133" s="10"/>
      <c r="S133" s="10"/>
      <c r="T133" s="10"/>
      <c r="U133" s="10"/>
    </row>
  </sheetData>
  <sheetProtection/>
  <mergeCells count="15">
    <mergeCell ref="A3:J3"/>
    <mergeCell ref="A2:J2"/>
    <mergeCell ref="A1:J1"/>
    <mergeCell ref="M12:O12"/>
    <mergeCell ref="M13:O13"/>
    <mergeCell ref="M14:O14"/>
    <mergeCell ref="C47:E47"/>
    <mergeCell ref="C81:E81"/>
    <mergeCell ref="C80:E80"/>
    <mergeCell ref="B29:D29"/>
    <mergeCell ref="E29:H29"/>
    <mergeCell ref="B30:D30"/>
    <mergeCell ref="E30:H30"/>
    <mergeCell ref="C45:E45"/>
    <mergeCell ref="C46:E46"/>
  </mergeCells>
  <printOptions/>
  <pageMargins left="0.71" right="0.19" top="0.25" bottom="0.14" header="0.5" footer="0.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8" sqref="N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74" zoomScaleNormal="74" zoomScalePageLayoutView="0" workbookViewId="0" topLeftCell="A1">
      <selection activeCell="F22" sqref="F22"/>
    </sheetView>
  </sheetViews>
  <sheetFormatPr defaultColWidth="8.421875" defaultRowHeight="12.75"/>
  <cols>
    <col min="1" max="1" width="24.57421875" style="1" customWidth="1"/>
    <col min="2" max="2" width="6.28125" style="1" customWidth="1"/>
    <col min="3" max="3" width="13.7109375" style="2" customWidth="1"/>
    <col min="4" max="4" width="13.57421875" style="2" customWidth="1"/>
    <col min="5" max="6" width="9.421875" style="2" customWidth="1"/>
    <col min="7" max="7" width="13.8515625" style="2" customWidth="1"/>
    <col min="8" max="8" width="13.28125" style="2" customWidth="1"/>
    <col min="9" max="9" width="12.8515625" style="2" customWidth="1"/>
    <col min="10" max="10" width="14.140625" style="2" customWidth="1"/>
    <col min="11" max="11" width="14.00390625" style="2" customWidth="1"/>
    <col min="12" max="12" width="14.140625" style="2" customWidth="1"/>
    <col min="13" max="250" width="8.421875" style="1" bestFit="1" customWidth="1"/>
    <col min="251" max="16384" width="8.421875" style="1" customWidth="1"/>
  </cols>
  <sheetData>
    <row r="1" spans="1:12" s="57" customFormat="1" ht="26.25">
      <c r="A1" s="419" t="s">
        <v>46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3" s="57" customFormat="1" ht="27" thickBot="1">
      <c r="A2" s="420" t="s">
        <v>511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56"/>
    </row>
    <row r="3" spans="1:12" ht="18.75">
      <c r="A3" s="421" t="s">
        <v>357</v>
      </c>
      <c r="B3" s="424" t="s">
        <v>3</v>
      </c>
      <c r="C3" s="427" t="s">
        <v>532</v>
      </c>
      <c r="D3" s="428"/>
      <c r="E3" s="427" t="s">
        <v>47</v>
      </c>
      <c r="F3" s="428"/>
      <c r="G3" s="427" t="s">
        <v>47</v>
      </c>
      <c r="H3" s="428"/>
      <c r="I3" s="427" t="s">
        <v>533</v>
      </c>
      <c r="J3" s="428"/>
      <c r="K3" s="427" t="s">
        <v>48</v>
      </c>
      <c r="L3" s="428"/>
    </row>
    <row r="4" spans="1:12" ht="18.75">
      <c r="A4" s="422"/>
      <c r="B4" s="425"/>
      <c r="C4" s="429" t="s">
        <v>416</v>
      </c>
      <c r="D4" s="430"/>
      <c r="E4" s="431" t="s">
        <v>49</v>
      </c>
      <c r="F4" s="432"/>
      <c r="G4" s="431" t="s">
        <v>50</v>
      </c>
      <c r="H4" s="432"/>
      <c r="I4" s="429" t="s">
        <v>416</v>
      </c>
      <c r="J4" s="430"/>
      <c r="K4" s="429" t="s">
        <v>512</v>
      </c>
      <c r="L4" s="430"/>
    </row>
    <row r="5" spans="1:12" ht="18.75">
      <c r="A5" s="423"/>
      <c r="B5" s="426"/>
      <c r="C5" s="58" t="s">
        <v>332</v>
      </c>
      <c r="D5" s="59" t="s">
        <v>333</v>
      </c>
      <c r="E5" s="60" t="s">
        <v>332</v>
      </c>
      <c r="F5" s="59" t="s">
        <v>333</v>
      </c>
      <c r="G5" s="61" t="s">
        <v>332</v>
      </c>
      <c r="H5" s="62" t="s">
        <v>333</v>
      </c>
      <c r="I5" s="58" t="s">
        <v>332</v>
      </c>
      <c r="J5" s="59" t="s">
        <v>333</v>
      </c>
      <c r="K5" s="58" t="s">
        <v>51</v>
      </c>
      <c r="L5" s="59" t="s">
        <v>52</v>
      </c>
    </row>
    <row r="6" spans="1:12" s="70" customFormat="1" ht="21" customHeight="1">
      <c r="A6" s="63" t="s">
        <v>334</v>
      </c>
      <c r="B6" s="64" t="s">
        <v>8</v>
      </c>
      <c r="C6" s="65">
        <v>0</v>
      </c>
      <c r="D6" s="66"/>
      <c r="E6" s="67"/>
      <c r="F6" s="66"/>
      <c r="G6" s="68"/>
      <c r="H6" s="69"/>
      <c r="I6" s="67">
        <f>+C6+E6+G6-D6-F6-H6</f>
        <v>0</v>
      </c>
      <c r="J6" s="66"/>
      <c r="K6" s="67">
        <f>+I6</f>
        <v>0</v>
      </c>
      <c r="L6" s="66"/>
    </row>
    <row r="7" spans="1:12" s="70" customFormat="1" ht="18.75">
      <c r="A7" s="71" t="s">
        <v>513</v>
      </c>
      <c r="B7" s="72" t="s">
        <v>53</v>
      </c>
      <c r="C7" s="73">
        <v>17717134.45</v>
      </c>
      <c r="D7" s="74"/>
      <c r="E7" s="75"/>
      <c r="F7" s="74"/>
      <c r="G7" s="76"/>
      <c r="H7" s="77"/>
      <c r="I7" s="75">
        <v>18074214.45</v>
      </c>
      <c r="J7" s="74"/>
      <c r="K7" s="75">
        <f>+I7</f>
        <v>18074214.45</v>
      </c>
      <c r="L7" s="74"/>
    </row>
    <row r="8" spans="1:12" s="70" customFormat="1" ht="18.75">
      <c r="A8" s="71" t="s">
        <v>514</v>
      </c>
      <c r="B8" s="72" t="s">
        <v>53</v>
      </c>
      <c r="C8" s="73">
        <v>277468.82</v>
      </c>
      <c r="D8" s="74"/>
      <c r="E8" s="75"/>
      <c r="F8" s="74"/>
      <c r="G8" s="76"/>
      <c r="H8" s="77"/>
      <c r="I8" s="75">
        <f aca="true" t="shared" si="0" ref="I8:I24">+C8-D8+E8-F8+G8-H8</f>
        <v>277468.82</v>
      </c>
      <c r="J8" s="74"/>
      <c r="K8" s="75">
        <f aca="true" t="shared" si="1" ref="K8:K25">+I8</f>
        <v>277468.82</v>
      </c>
      <c r="L8" s="74"/>
    </row>
    <row r="9" spans="1:12" s="70" customFormat="1" ht="18.75">
      <c r="A9" s="71" t="s">
        <v>515</v>
      </c>
      <c r="B9" s="72" t="s">
        <v>54</v>
      </c>
      <c r="C9" s="73">
        <v>6000000</v>
      </c>
      <c r="D9" s="74"/>
      <c r="E9" s="75"/>
      <c r="F9" s="74"/>
      <c r="G9" s="76"/>
      <c r="H9" s="77"/>
      <c r="I9" s="75">
        <f t="shared" si="0"/>
        <v>6000000</v>
      </c>
      <c r="J9" s="74"/>
      <c r="K9" s="75">
        <f t="shared" si="1"/>
        <v>6000000</v>
      </c>
      <c r="L9" s="74"/>
    </row>
    <row r="10" spans="1:12" s="70" customFormat="1" ht="18.75">
      <c r="A10" s="71" t="s">
        <v>516</v>
      </c>
      <c r="B10" s="72" t="s">
        <v>55</v>
      </c>
      <c r="C10" s="73">
        <v>0</v>
      </c>
      <c r="D10" s="74"/>
      <c r="E10" s="75"/>
      <c r="F10" s="74"/>
      <c r="G10" s="76"/>
      <c r="H10" s="77"/>
      <c r="I10" s="75">
        <f t="shared" si="0"/>
        <v>0</v>
      </c>
      <c r="J10" s="74"/>
      <c r="K10" s="75">
        <f t="shared" si="1"/>
        <v>0</v>
      </c>
      <c r="L10" s="74"/>
    </row>
    <row r="11" spans="1:12" s="70" customFormat="1" ht="18.75">
      <c r="A11" s="71" t="s">
        <v>517</v>
      </c>
      <c r="B11" s="72" t="s">
        <v>55</v>
      </c>
      <c r="C11" s="73">
        <v>0</v>
      </c>
      <c r="D11" s="74"/>
      <c r="E11" s="75"/>
      <c r="F11" s="74"/>
      <c r="G11" s="76"/>
      <c r="H11" s="77"/>
      <c r="I11" s="75">
        <f t="shared" si="0"/>
        <v>0</v>
      </c>
      <c r="J11" s="74"/>
      <c r="K11" s="75">
        <f t="shared" si="1"/>
        <v>0</v>
      </c>
      <c r="L11" s="74"/>
    </row>
    <row r="12" spans="1:12" s="70" customFormat="1" ht="18.75">
      <c r="A12" s="71" t="s">
        <v>335</v>
      </c>
      <c r="B12" s="72" t="s">
        <v>33</v>
      </c>
      <c r="C12" s="73">
        <v>15212</v>
      </c>
      <c r="D12" s="74"/>
      <c r="E12" s="75"/>
      <c r="F12" s="74"/>
      <c r="G12" s="76"/>
      <c r="H12" s="77">
        <v>0</v>
      </c>
      <c r="I12" s="75">
        <v>11250</v>
      </c>
      <c r="J12" s="74"/>
      <c r="K12" s="75">
        <f t="shared" si="1"/>
        <v>11250</v>
      </c>
      <c r="L12" s="74"/>
    </row>
    <row r="13" spans="1:12" s="70" customFormat="1" ht="22.5" customHeight="1">
      <c r="A13" s="71" t="s">
        <v>340</v>
      </c>
      <c r="B13" s="72">
        <v>100</v>
      </c>
      <c r="C13" s="73">
        <v>3978872</v>
      </c>
      <c r="D13" s="78"/>
      <c r="E13" s="75"/>
      <c r="F13" s="74"/>
      <c r="G13" s="76"/>
      <c r="H13" s="77">
        <f>+C13</f>
        <v>3978872</v>
      </c>
      <c r="I13" s="75">
        <f t="shared" si="0"/>
        <v>0</v>
      </c>
      <c r="J13" s="74"/>
      <c r="K13" s="75">
        <f t="shared" si="1"/>
        <v>0</v>
      </c>
      <c r="L13" s="74"/>
    </row>
    <row r="14" spans="1:12" s="70" customFormat="1" ht="21.75" customHeight="1">
      <c r="A14" s="71" t="s">
        <v>528</v>
      </c>
      <c r="B14" s="72" t="s">
        <v>527</v>
      </c>
      <c r="C14" s="73">
        <v>133548.38</v>
      </c>
      <c r="D14" s="74"/>
      <c r="E14" s="75"/>
      <c r="F14" s="74"/>
      <c r="G14" s="76"/>
      <c r="H14" s="77">
        <f aca="true" t="shared" si="2" ref="H14:H26">+C14</f>
        <v>133548.38</v>
      </c>
      <c r="I14" s="75">
        <f t="shared" si="0"/>
        <v>0</v>
      </c>
      <c r="J14" s="74"/>
      <c r="K14" s="75">
        <f t="shared" si="1"/>
        <v>0</v>
      </c>
      <c r="L14" s="74"/>
    </row>
    <row r="15" spans="1:12" s="70" customFormat="1" ht="23.25" customHeight="1">
      <c r="A15" s="71" t="s">
        <v>342</v>
      </c>
      <c r="B15" s="72">
        <v>130</v>
      </c>
      <c r="C15" s="73">
        <v>1415393</v>
      </c>
      <c r="D15" s="74"/>
      <c r="E15" s="75"/>
      <c r="F15" s="74"/>
      <c r="G15" s="76"/>
      <c r="H15" s="77">
        <f t="shared" si="2"/>
        <v>1415393</v>
      </c>
      <c r="I15" s="75">
        <f t="shared" si="0"/>
        <v>0</v>
      </c>
      <c r="J15" s="74"/>
      <c r="K15" s="75">
        <f t="shared" si="1"/>
        <v>0</v>
      </c>
      <c r="L15" s="74"/>
    </row>
    <row r="16" spans="1:12" s="70" customFormat="1" ht="23.25" customHeight="1">
      <c r="A16" s="71" t="s">
        <v>529</v>
      </c>
      <c r="B16" s="72" t="s">
        <v>508</v>
      </c>
      <c r="C16" s="73">
        <v>25290</v>
      </c>
      <c r="D16" s="74"/>
      <c r="E16" s="75"/>
      <c r="F16" s="74"/>
      <c r="G16" s="76"/>
      <c r="H16" s="77">
        <v>25290</v>
      </c>
      <c r="I16" s="75"/>
      <c r="J16" s="74"/>
      <c r="K16" s="75"/>
      <c r="L16" s="74"/>
    </row>
    <row r="17" spans="1:12" s="70" customFormat="1" ht="24" customHeight="1">
      <c r="A17" s="71" t="s">
        <v>343</v>
      </c>
      <c r="B17" s="72">
        <v>200</v>
      </c>
      <c r="C17" s="73">
        <v>111775</v>
      </c>
      <c r="D17" s="74"/>
      <c r="E17" s="75"/>
      <c r="F17" s="74"/>
      <c r="G17" s="76"/>
      <c r="H17" s="77">
        <f t="shared" si="2"/>
        <v>111775</v>
      </c>
      <c r="I17" s="75">
        <f t="shared" si="0"/>
        <v>0</v>
      </c>
      <c r="J17" s="74"/>
      <c r="K17" s="75">
        <f t="shared" si="1"/>
        <v>0</v>
      </c>
      <c r="L17" s="74"/>
    </row>
    <row r="18" spans="1:12" s="70" customFormat="1" ht="24.75" customHeight="1">
      <c r="A18" s="71" t="s">
        <v>344</v>
      </c>
      <c r="B18" s="72">
        <v>250</v>
      </c>
      <c r="C18" s="73">
        <v>1989174</v>
      </c>
      <c r="D18" s="74"/>
      <c r="E18" s="75"/>
      <c r="F18" s="74"/>
      <c r="G18" s="76"/>
      <c r="H18" s="77">
        <f t="shared" si="2"/>
        <v>1989174</v>
      </c>
      <c r="I18" s="75">
        <f t="shared" si="0"/>
        <v>0</v>
      </c>
      <c r="J18" s="74"/>
      <c r="K18" s="75">
        <f t="shared" si="1"/>
        <v>0</v>
      </c>
      <c r="L18" s="74"/>
    </row>
    <row r="19" spans="1:12" s="70" customFormat="1" ht="18.75">
      <c r="A19" s="71" t="s">
        <v>345</v>
      </c>
      <c r="B19" s="72" t="s">
        <v>16</v>
      </c>
      <c r="C19" s="73">
        <v>1835965.53</v>
      </c>
      <c r="D19" s="74"/>
      <c r="E19" s="75"/>
      <c r="F19" s="74"/>
      <c r="G19" s="76"/>
      <c r="H19" s="77">
        <f t="shared" si="2"/>
        <v>1835965.53</v>
      </c>
      <c r="I19" s="75">
        <f t="shared" si="0"/>
        <v>0</v>
      </c>
      <c r="J19" s="74"/>
      <c r="K19" s="75">
        <f t="shared" si="1"/>
        <v>0</v>
      </c>
      <c r="L19" s="74"/>
    </row>
    <row r="20" spans="1:12" s="70" customFormat="1" ht="18.75">
      <c r="A20" s="71" t="s">
        <v>530</v>
      </c>
      <c r="B20" s="72" t="s">
        <v>509</v>
      </c>
      <c r="C20" s="73">
        <v>73500</v>
      </c>
      <c r="D20" s="74"/>
      <c r="E20" s="75"/>
      <c r="F20" s="74"/>
      <c r="G20" s="76"/>
      <c r="H20" s="77">
        <f t="shared" si="2"/>
        <v>73500</v>
      </c>
      <c r="I20" s="75">
        <f t="shared" si="0"/>
        <v>0</v>
      </c>
      <c r="J20" s="74"/>
      <c r="K20" s="75">
        <f t="shared" si="1"/>
        <v>0</v>
      </c>
      <c r="L20" s="74"/>
    </row>
    <row r="21" spans="1:12" s="70" customFormat="1" ht="22.5" customHeight="1">
      <c r="A21" s="71" t="s">
        <v>346</v>
      </c>
      <c r="B21" s="72" t="s">
        <v>18</v>
      </c>
      <c r="C21" s="73">
        <v>639231.62</v>
      </c>
      <c r="D21" s="78"/>
      <c r="E21" s="75"/>
      <c r="F21" s="74"/>
      <c r="G21" s="76"/>
      <c r="H21" s="77">
        <f t="shared" si="2"/>
        <v>639231.62</v>
      </c>
      <c r="I21" s="75">
        <f t="shared" si="0"/>
        <v>0</v>
      </c>
      <c r="J21" s="74"/>
      <c r="K21" s="75">
        <f t="shared" si="1"/>
        <v>0</v>
      </c>
      <c r="L21" s="74"/>
    </row>
    <row r="22" spans="1:12" s="70" customFormat="1" ht="24" customHeight="1">
      <c r="A22" s="71" t="s">
        <v>349</v>
      </c>
      <c r="B22" s="72" t="s">
        <v>19</v>
      </c>
      <c r="C22" s="73">
        <v>1217888</v>
      </c>
      <c r="D22" s="74"/>
      <c r="E22" s="75"/>
      <c r="F22" s="74"/>
      <c r="G22" s="76"/>
      <c r="H22" s="77">
        <f t="shared" si="2"/>
        <v>1217888</v>
      </c>
      <c r="I22" s="75">
        <f t="shared" si="0"/>
        <v>0</v>
      </c>
      <c r="J22" s="74"/>
      <c r="K22" s="75">
        <f t="shared" si="1"/>
        <v>0</v>
      </c>
      <c r="L22" s="74"/>
    </row>
    <row r="23" spans="1:12" s="70" customFormat="1" ht="22.5" customHeight="1">
      <c r="A23" s="71" t="s">
        <v>347</v>
      </c>
      <c r="B23" s="72" t="s">
        <v>20</v>
      </c>
      <c r="C23" s="73">
        <v>18990</v>
      </c>
      <c r="D23" s="74"/>
      <c r="E23" s="75"/>
      <c r="F23" s="74"/>
      <c r="G23" s="76"/>
      <c r="H23" s="77">
        <f t="shared" si="2"/>
        <v>18990</v>
      </c>
      <c r="I23" s="75">
        <f t="shared" si="0"/>
        <v>0</v>
      </c>
      <c r="J23" s="74"/>
      <c r="K23" s="75">
        <f t="shared" si="1"/>
        <v>0</v>
      </c>
      <c r="L23" s="74"/>
    </row>
    <row r="24" spans="1:12" s="70" customFormat="1" ht="18.75">
      <c r="A24" s="71" t="s">
        <v>348</v>
      </c>
      <c r="B24" s="72" t="s">
        <v>21</v>
      </c>
      <c r="C24" s="73">
        <v>3582000</v>
      </c>
      <c r="D24" s="74"/>
      <c r="E24" s="75"/>
      <c r="F24" s="74"/>
      <c r="G24" s="76"/>
      <c r="H24" s="77">
        <f>+C24+E24</f>
        <v>3582000</v>
      </c>
      <c r="I24" s="75">
        <f t="shared" si="0"/>
        <v>0</v>
      </c>
      <c r="J24" s="74"/>
      <c r="K24" s="75">
        <f t="shared" si="1"/>
        <v>0</v>
      </c>
      <c r="L24" s="74"/>
    </row>
    <row r="25" spans="1:12" s="70" customFormat="1" ht="22.5" customHeight="1">
      <c r="A25" s="71" t="s">
        <v>350</v>
      </c>
      <c r="B25" s="72" t="s">
        <v>23</v>
      </c>
      <c r="C25" s="73">
        <v>337586</v>
      </c>
      <c r="D25" s="74"/>
      <c r="E25" s="75"/>
      <c r="F25" s="74"/>
      <c r="G25" s="76"/>
      <c r="H25" s="77">
        <f t="shared" si="2"/>
        <v>337586</v>
      </c>
      <c r="I25" s="75"/>
      <c r="J25" s="74"/>
      <c r="K25" s="75">
        <f t="shared" si="1"/>
        <v>0</v>
      </c>
      <c r="L25" s="74"/>
    </row>
    <row r="26" spans="1:12" s="70" customFormat="1" ht="22.5" customHeight="1">
      <c r="A26" s="71" t="s">
        <v>531</v>
      </c>
      <c r="B26" s="72" t="s">
        <v>510</v>
      </c>
      <c r="C26" s="73">
        <v>3951500</v>
      </c>
      <c r="D26" s="74"/>
      <c r="E26" s="75"/>
      <c r="F26" s="74"/>
      <c r="G26" s="76"/>
      <c r="H26" s="77">
        <f t="shared" si="2"/>
        <v>3951500</v>
      </c>
      <c r="I26" s="75"/>
      <c r="J26" s="74"/>
      <c r="K26" s="75"/>
      <c r="L26" s="74"/>
    </row>
    <row r="27" spans="1:12" s="70" customFormat="1" ht="22.5" customHeight="1" hidden="1">
      <c r="A27" s="71"/>
      <c r="B27" s="72"/>
      <c r="C27" s="73"/>
      <c r="D27" s="74"/>
      <c r="E27" s="75"/>
      <c r="F27" s="74"/>
      <c r="G27" s="76"/>
      <c r="H27" s="77"/>
      <c r="I27" s="75"/>
      <c r="J27" s="74"/>
      <c r="K27" s="75"/>
      <c r="L27" s="74"/>
    </row>
    <row r="28" spans="1:12" s="70" customFormat="1" ht="22.5" customHeight="1">
      <c r="A28" s="71" t="s">
        <v>1</v>
      </c>
      <c r="B28" s="72" t="s">
        <v>33</v>
      </c>
      <c r="C28" s="73"/>
      <c r="D28" s="78">
        <v>26594534.41</v>
      </c>
      <c r="E28" s="75"/>
      <c r="F28" s="74"/>
      <c r="G28" s="76">
        <f>+D28</f>
        <v>26594534.41</v>
      </c>
      <c r="H28" s="77">
        <v>0</v>
      </c>
      <c r="I28" s="75"/>
      <c r="J28" s="74">
        <v>0</v>
      </c>
      <c r="K28" s="75"/>
      <c r="L28" s="74">
        <f>+J28</f>
        <v>0</v>
      </c>
    </row>
    <row r="29" spans="1:12" s="70" customFormat="1" ht="22.5" customHeight="1">
      <c r="A29" s="71" t="s">
        <v>57</v>
      </c>
      <c r="B29" s="72">
        <v>821</v>
      </c>
      <c r="C29" s="73"/>
      <c r="D29" s="74">
        <v>399917.91</v>
      </c>
      <c r="E29" s="75"/>
      <c r="F29" s="74"/>
      <c r="G29" s="76"/>
      <c r="H29" s="77">
        <v>0</v>
      </c>
      <c r="I29" s="75"/>
      <c r="J29" s="74">
        <v>399917.91</v>
      </c>
      <c r="K29" s="75"/>
      <c r="L29" s="74">
        <f aca="true" t="shared" si="3" ref="L29:L35">+J29</f>
        <v>399917.91</v>
      </c>
    </row>
    <row r="30" spans="1:12" s="70" customFormat="1" ht="18.75">
      <c r="A30" s="71" t="s">
        <v>522</v>
      </c>
      <c r="B30" s="72" t="s">
        <v>36</v>
      </c>
      <c r="C30" s="75"/>
      <c r="D30" s="74">
        <v>8500</v>
      </c>
      <c r="E30" s="75"/>
      <c r="F30" s="74"/>
      <c r="G30" s="76"/>
      <c r="H30" s="77">
        <v>0</v>
      </c>
      <c r="I30" s="75"/>
      <c r="J30" s="74">
        <v>0</v>
      </c>
      <c r="K30" s="75"/>
      <c r="L30" s="74">
        <f t="shared" si="3"/>
        <v>0</v>
      </c>
    </row>
    <row r="31" spans="1:12" s="70" customFormat="1" ht="21.75" customHeight="1">
      <c r="A31" s="71" t="s">
        <v>337</v>
      </c>
      <c r="B31" s="72" t="s">
        <v>34</v>
      </c>
      <c r="C31" s="75"/>
      <c r="D31" s="74">
        <v>4584454.45</v>
      </c>
      <c r="E31" s="75"/>
      <c r="F31" s="74"/>
      <c r="G31" s="76"/>
      <c r="H31" s="77">
        <v>5197021.75</v>
      </c>
      <c r="I31" s="75"/>
      <c r="J31" s="74">
        <v>10541971.91</v>
      </c>
      <c r="K31" s="75"/>
      <c r="L31" s="74">
        <f t="shared" si="3"/>
        <v>10541971.91</v>
      </c>
    </row>
    <row r="32" spans="1:12" s="70" customFormat="1" ht="18.75">
      <c r="A32" s="71" t="s">
        <v>42</v>
      </c>
      <c r="B32" s="72" t="s">
        <v>35</v>
      </c>
      <c r="C32" s="75"/>
      <c r="D32" s="74">
        <v>0</v>
      </c>
      <c r="E32" s="75"/>
      <c r="F32" s="74"/>
      <c r="G32" s="76">
        <f>+D32</f>
        <v>0</v>
      </c>
      <c r="H32" s="77">
        <v>0</v>
      </c>
      <c r="I32" s="75"/>
      <c r="J32" s="74">
        <v>10198343.61</v>
      </c>
      <c r="K32" s="75"/>
      <c r="L32" s="74">
        <f t="shared" si="3"/>
        <v>10198343.61</v>
      </c>
    </row>
    <row r="33" spans="1:12" s="70" customFormat="1" ht="18.75">
      <c r="A33" s="71" t="s">
        <v>338</v>
      </c>
      <c r="B33" s="72" t="s">
        <v>58</v>
      </c>
      <c r="C33" s="75"/>
      <c r="D33" s="74">
        <v>8466003.03</v>
      </c>
      <c r="E33" s="75"/>
      <c r="F33" s="74"/>
      <c r="G33" s="76"/>
      <c r="H33" s="77">
        <v>1732340.58</v>
      </c>
      <c r="I33" s="75"/>
      <c r="J33" s="74">
        <v>0</v>
      </c>
      <c r="K33" s="75"/>
      <c r="L33" s="74">
        <f t="shared" si="3"/>
        <v>0</v>
      </c>
    </row>
    <row r="34" spans="1:12" s="70" customFormat="1" ht="19.5" customHeight="1">
      <c r="A34" s="71" t="s">
        <v>336</v>
      </c>
      <c r="B34" s="72" t="s">
        <v>37</v>
      </c>
      <c r="C34" s="75"/>
      <c r="D34" s="74">
        <v>3185000</v>
      </c>
      <c r="E34" s="75"/>
      <c r="F34" s="74"/>
      <c r="G34" s="76">
        <v>0</v>
      </c>
      <c r="H34" s="77">
        <v>0</v>
      </c>
      <c r="I34" s="75"/>
      <c r="J34" s="74">
        <v>3185000</v>
      </c>
      <c r="K34" s="75"/>
      <c r="L34" s="74">
        <f t="shared" si="3"/>
        <v>3185000</v>
      </c>
    </row>
    <row r="35" spans="1:12" s="70" customFormat="1" ht="18.75">
      <c r="A35" s="71" t="s">
        <v>535</v>
      </c>
      <c r="B35" s="79" t="s">
        <v>37</v>
      </c>
      <c r="C35" s="75"/>
      <c r="D35" s="74">
        <v>82119</v>
      </c>
      <c r="E35" s="75"/>
      <c r="F35" s="74"/>
      <c r="G35" s="76">
        <v>0</v>
      </c>
      <c r="H35" s="77">
        <v>354458.55</v>
      </c>
      <c r="I35" s="75"/>
      <c r="J35" s="74">
        <v>37700</v>
      </c>
      <c r="K35" s="75"/>
      <c r="L35" s="74">
        <f t="shared" si="3"/>
        <v>37700</v>
      </c>
    </row>
    <row r="36" spans="1:12" ht="19.5" thickBot="1">
      <c r="A36" s="410"/>
      <c r="B36" s="80"/>
      <c r="C36" s="81">
        <f>SUM(C6:C35)</f>
        <v>43320528.8</v>
      </c>
      <c r="D36" s="82">
        <f>SUM(D6:D35)</f>
        <v>43320528.8</v>
      </c>
      <c r="E36" s="81">
        <v>0</v>
      </c>
      <c r="F36" s="82">
        <v>0</v>
      </c>
      <c r="G36" s="83">
        <f aca="true" t="shared" si="4" ref="G36:L36">SUM(G6:G35)</f>
        <v>26594534.41</v>
      </c>
      <c r="H36" s="84">
        <f t="shared" si="4"/>
        <v>26594534.41</v>
      </c>
      <c r="I36" s="81">
        <f t="shared" si="4"/>
        <v>24362933.27</v>
      </c>
      <c r="J36" s="82">
        <f t="shared" si="4"/>
        <v>24362933.43</v>
      </c>
      <c r="K36" s="81">
        <f t="shared" si="4"/>
        <v>24362933.27</v>
      </c>
      <c r="L36" s="82">
        <f t="shared" si="4"/>
        <v>24362933.43</v>
      </c>
    </row>
    <row r="37" spans="4:12" ht="19.5" thickTop="1">
      <c r="D37" s="2">
        <f>+C36-D36</f>
        <v>0</v>
      </c>
      <c r="E37" s="85"/>
      <c r="F37" s="85"/>
      <c r="G37" s="85"/>
      <c r="H37" s="85">
        <f>+G36-H36</f>
        <v>0</v>
      </c>
      <c r="I37" s="85"/>
      <c r="J37" s="85"/>
      <c r="K37" s="85"/>
      <c r="L37" s="85"/>
    </row>
    <row r="38" spans="1:12" s="4" customFormat="1" ht="21">
      <c r="A38" s="4" t="s">
        <v>59</v>
      </c>
      <c r="C38" s="6"/>
      <c r="D38" s="6"/>
      <c r="E38" s="6" t="s">
        <v>44</v>
      </c>
      <c r="F38" s="6" t="s">
        <v>0</v>
      </c>
      <c r="G38" s="6"/>
      <c r="H38" s="6"/>
      <c r="I38" s="6" t="s">
        <v>44</v>
      </c>
      <c r="J38" s="6"/>
      <c r="K38" s="6"/>
      <c r="L38" s="6"/>
    </row>
    <row r="39" spans="3:12" s="4" customFormat="1" ht="21">
      <c r="C39" s="6"/>
      <c r="D39" s="6"/>
      <c r="E39" s="6" t="s">
        <v>0</v>
      </c>
      <c r="F39" s="6"/>
      <c r="G39" s="6"/>
      <c r="H39" s="6"/>
      <c r="I39" s="6"/>
      <c r="J39" s="6"/>
      <c r="K39" s="6"/>
      <c r="L39" s="6"/>
    </row>
    <row r="40" spans="1:12" s="4" customFormat="1" ht="21">
      <c r="A40" s="4" t="s">
        <v>536</v>
      </c>
      <c r="C40" s="6"/>
      <c r="D40" s="6"/>
      <c r="E40" s="6" t="s">
        <v>538</v>
      </c>
      <c r="F40" s="6"/>
      <c r="G40" s="6"/>
      <c r="H40" s="6"/>
      <c r="I40" s="6" t="s">
        <v>413</v>
      </c>
      <c r="J40" s="6"/>
      <c r="K40" s="6"/>
      <c r="L40" s="6"/>
    </row>
    <row r="41" spans="1:12" s="4" customFormat="1" ht="21">
      <c r="A41" s="4" t="s">
        <v>537</v>
      </c>
      <c r="C41" s="6"/>
      <c r="D41" s="6"/>
      <c r="E41" s="6" t="s">
        <v>539</v>
      </c>
      <c r="F41" s="6"/>
      <c r="G41" s="6"/>
      <c r="H41" s="6"/>
      <c r="I41" s="6" t="s">
        <v>540</v>
      </c>
      <c r="J41" s="6"/>
      <c r="K41" s="6"/>
      <c r="L41" s="6"/>
    </row>
    <row r="42" spans="3:12" s="4" customFormat="1" ht="21">
      <c r="C42" s="6"/>
      <c r="D42" s="6"/>
      <c r="E42" s="6"/>
      <c r="F42" s="6"/>
      <c r="G42" s="6"/>
      <c r="H42" s="6"/>
      <c r="I42" s="6" t="s">
        <v>405</v>
      </c>
      <c r="J42" s="6"/>
      <c r="K42" s="6"/>
      <c r="L42" s="6"/>
    </row>
  </sheetData>
  <sheetProtection/>
  <mergeCells count="14">
    <mergeCell ref="E4:F4"/>
    <mergeCell ref="G4:H4"/>
    <mergeCell ref="I4:J4"/>
    <mergeCell ref="K4:L4"/>
    <mergeCell ref="A1:L1"/>
    <mergeCell ref="A2:L2"/>
    <mergeCell ref="A3:A5"/>
    <mergeCell ref="B3:B5"/>
    <mergeCell ref="C3:D3"/>
    <mergeCell ref="E3:F3"/>
    <mergeCell ref="G3:H3"/>
    <mergeCell ref="I3:J3"/>
    <mergeCell ref="K3:L3"/>
    <mergeCell ref="C4:D4"/>
  </mergeCells>
  <printOptions/>
  <pageMargins left="0.25" right="0.25" top="0.75" bottom="0.75" header="0.3" footer="0.3"/>
  <pageSetup horizontalDpi="300" verticalDpi="300" orientation="portrait" paperSize="5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7"/>
  <sheetViews>
    <sheetView zoomScalePageLayoutView="0" workbookViewId="0" topLeftCell="A244">
      <selection activeCell="B255" sqref="B255"/>
    </sheetView>
  </sheetViews>
  <sheetFormatPr defaultColWidth="8.421875" defaultRowHeight="12.75"/>
  <cols>
    <col min="1" max="1" width="30.28125" style="0" customWidth="1"/>
    <col min="2" max="2" width="12.8515625" style="0" customWidth="1"/>
    <col min="3" max="3" width="5.421875" style="179" customWidth="1"/>
    <col min="4" max="4" width="15.140625" style="180" customWidth="1"/>
    <col min="5" max="5" width="4.8515625" style="179" customWidth="1"/>
    <col min="6" max="6" width="12.57421875" style="0" customWidth="1"/>
    <col min="7" max="7" width="5.28125" style="0" customWidth="1"/>
    <col min="8" max="8" width="13.421875" style="0" customWidth="1"/>
    <col min="9" max="9" width="5.421875" style="0" customWidth="1"/>
    <col min="10" max="10" width="16.7109375" style="0" customWidth="1"/>
    <col min="11" max="11" width="13.421875" style="0" customWidth="1"/>
    <col min="12" max="12" width="4.8515625" style="0" customWidth="1"/>
    <col min="13" max="13" width="8.421875" style="0" customWidth="1"/>
    <col min="14" max="14" width="18.28125" style="0" customWidth="1"/>
  </cols>
  <sheetData>
    <row r="1" spans="1:18" ht="23.25">
      <c r="A1" s="435" t="s">
        <v>407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136"/>
      <c r="N1" s="136"/>
      <c r="O1" s="136"/>
      <c r="P1" s="136"/>
      <c r="Q1" s="136"/>
      <c r="R1" s="136"/>
    </row>
    <row r="2" spans="1:18" ht="23.25">
      <c r="A2" s="435" t="s">
        <v>67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136"/>
      <c r="N2" s="136"/>
      <c r="O2" s="136"/>
      <c r="P2" s="136"/>
      <c r="Q2" s="136"/>
      <c r="R2" s="136"/>
    </row>
    <row r="3" spans="1:18" ht="23.25">
      <c r="A3" s="442" t="s">
        <v>68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136"/>
      <c r="N3" s="136"/>
      <c r="O3" s="136"/>
      <c r="P3" s="136"/>
      <c r="Q3" s="136"/>
      <c r="R3" s="136"/>
    </row>
    <row r="4" spans="1:18" ht="46.5" customHeight="1">
      <c r="A4" s="138" t="s">
        <v>69</v>
      </c>
      <c r="B4" s="138" t="s">
        <v>70</v>
      </c>
      <c r="C4" s="139"/>
      <c r="D4" s="140" t="s">
        <v>71</v>
      </c>
      <c r="E4" s="139"/>
      <c r="F4" s="138" t="s">
        <v>72</v>
      </c>
      <c r="G4" s="453" t="s">
        <v>73</v>
      </c>
      <c r="H4" s="453"/>
      <c r="I4" s="450"/>
      <c r="J4" s="141" t="s">
        <v>74</v>
      </c>
      <c r="K4" s="138" t="s">
        <v>360</v>
      </c>
      <c r="L4" s="142"/>
      <c r="M4" s="15"/>
      <c r="N4" s="136"/>
      <c r="O4" s="136"/>
      <c r="P4" s="136"/>
      <c r="Q4" s="136"/>
      <c r="R4" s="136"/>
    </row>
    <row r="5" spans="1:18" ht="23.25">
      <c r="A5" s="143"/>
      <c r="B5" s="143" t="s">
        <v>75</v>
      </c>
      <c r="C5" s="144"/>
      <c r="D5" s="145"/>
      <c r="E5" s="144"/>
      <c r="F5" s="143"/>
      <c r="G5" s="454"/>
      <c r="H5" s="454"/>
      <c r="I5" s="452"/>
      <c r="J5" s="137"/>
      <c r="K5" s="143"/>
      <c r="L5" s="146"/>
      <c r="M5" s="15"/>
      <c r="N5" s="136"/>
      <c r="O5" s="136"/>
      <c r="P5" s="136"/>
      <c r="Q5" s="136"/>
      <c r="R5" s="136"/>
    </row>
    <row r="6" spans="1:18" ht="23.25">
      <c r="A6" s="147" t="s">
        <v>76</v>
      </c>
      <c r="B6" s="147"/>
      <c r="C6" s="148"/>
      <c r="D6" s="149"/>
      <c r="E6" s="148"/>
      <c r="F6" s="149"/>
      <c r="G6" s="150"/>
      <c r="H6" s="147"/>
      <c r="I6" s="150"/>
      <c r="J6" s="136" t="s">
        <v>77</v>
      </c>
      <c r="K6" s="151">
        <v>9335460</v>
      </c>
      <c r="L6" s="152">
        <v>80</v>
      </c>
      <c r="M6" s="136"/>
      <c r="N6" s="136"/>
      <c r="O6" s="136"/>
      <c r="P6" s="136"/>
      <c r="Q6" s="136"/>
      <c r="R6" s="136"/>
    </row>
    <row r="7" spans="1:18" ht="23.25">
      <c r="A7" s="147" t="s">
        <v>78</v>
      </c>
      <c r="B7" s="151">
        <v>2150000</v>
      </c>
      <c r="C7" s="153">
        <v>0</v>
      </c>
      <c r="D7" s="149"/>
      <c r="E7" s="154"/>
      <c r="F7" s="149"/>
      <c r="G7" s="155"/>
      <c r="H7" s="151">
        <f aca="true" t="shared" si="0" ref="H7:I19">B7+D7-F7</f>
        <v>2150000</v>
      </c>
      <c r="I7" s="156">
        <f t="shared" si="0"/>
        <v>0</v>
      </c>
      <c r="J7" s="136" t="s">
        <v>79</v>
      </c>
      <c r="K7" s="151">
        <v>99000</v>
      </c>
      <c r="L7" s="157" t="s">
        <v>62</v>
      </c>
      <c r="M7" s="136"/>
      <c r="N7" s="136"/>
      <c r="O7" s="136"/>
      <c r="P7" s="136"/>
      <c r="Q7" s="136"/>
      <c r="R7" s="136"/>
    </row>
    <row r="8" spans="1:18" ht="23.25">
      <c r="A8" s="147" t="s">
        <v>80</v>
      </c>
      <c r="B8" s="151">
        <v>0</v>
      </c>
      <c r="C8" s="153">
        <v>0</v>
      </c>
      <c r="D8" s="149">
        <v>1955000</v>
      </c>
      <c r="E8" s="154"/>
      <c r="F8" s="149"/>
      <c r="G8" s="155"/>
      <c r="H8" s="151">
        <f t="shared" si="0"/>
        <v>1955000</v>
      </c>
      <c r="I8" s="156"/>
      <c r="J8" s="158"/>
      <c r="K8" s="159"/>
      <c r="L8" s="157">
        <v>0</v>
      </c>
      <c r="M8" s="136"/>
      <c r="N8" s="136"/>
      <c r="O8" s="136"/>
      <c r="P8" s="136"/>
      <c r="Q8" s="136"/>
      <c r="R8" s="136"/>
    </row>
    <row r="9" spans="1:18" ht="23.25">
      <c r="A9" s="147" t="s">
        <v>81</v>
      </c>
      <c r="B9" s="151">
        <v>0</v>
      </c>
      <c r="C9" s="153">
        <v>0</v>
      </c>
      <c r="D9" s="149">
        <v>499750</v>
      </c>
      <c r="E9" s="154">
        <v>0</v>
      </c>
      <c r="F9" s="149"/>
      <c r="G9" s="155"/>
      <c r="H9" s="151">
        <f t="shared" si="0"/>
        <v>499750</v>
      </c>
      <c r="I9" s="156"/>
      <c r="J9" s="136"/>
      <c r="K9" s="151"/>
      <c r="L9" s="157"/>
      <c r="M9" s="136"/>
      <c r="N9" s="136"/>
      <c r="O9" s="136"/>
      <c r="P9" s="136"/>
      <c r="Q9" s="136"/>
      <c r="R9" s="136"/>
    </row>
    <row r="10" spans="1:18" ht="23.25">
      <c r="A10" s="147" t="s">
        <v>82</v>
      </c>
      <c r="B10" s="151">
        <v>0</v>
      </c>
      <c r="C10" s="153">
        <v>0</v>
      </c>
      <c r="D10" s="149">
        <v>100000</v>
      </c>
      <c r="E10" s="154">
        <v>0</v>
      </c>
      <c r="F10" s="149"/>
      <c r="G10" s="155"/>
      <c r="H10" s="151">
        <f t="shared" si="0"/>
        <v>100000</v>
      </c>
      <c r="I10" s="156"/>
      <c r="J10" s="136"/>
      <c r="K10" s="151"/>
      <c r="L10" s="157"/>
      <c r="M10" s="136"/>
      <c r="N10" s="136"/>
      <c r="O10" s="136"/>
      <c r="P10" s="136"/>
      <c r="Q10" s="136"/>
      <c r="R10" s="136"/>
    </row>
    <row r="11" spans="1:18" ht="23.25">
      <c r="A11" s="147" t="s">
        <v>83</v>
      </c>
      <c r="B11" s="151"/>
      <c r="C11" s="153"/>
      <c r="D11" s="149"/>
      <c r="E11" s="153"/>
      <c r="F11" s="149"/>
      <c r="G11" s="155"/>
      <c r="H11" s="151">
        <f t="shared" si="0"/>
        <v>0</v>
      </c>
      <c r="I11" s="156">
        <f t="shared" si="0"/>
        <v>0</v>
      </c>
      <c r="J11" s="136"/>
      <c r="K11" s="151"/>
      <c r="L11" s="157"/>
      <c r="M11" s="136"/>
      <c r="N11" s="136"/>
      <c r="O11" s="136"/>
      <c r="P11" s="136"/>
      <c r="Q11" s="136"/>
      <c r="R11" s="136"/>
    </row>
    <row r="12" spans="1:18" ht="23.25">
      <c r="A12" s="160" t="s">
        <v>84</v>
      </c>
      <c r="B12" s="151">
        <v>2025478</v>
      </c>
      <c r="C12" s="153">
        <v>0</v>
      </c>
      <c r="D12" s="149">
        <v>43000</v>
      </c>
      <c r="E12" s="153">
        <v>0</v>
      </c>
      <c r="F12" s="149"/>
      <c r="G12" s="155"/>
      <c r="H12" s="151">
        <f t="shared" si="0"/>
        <v>2068478</v>
      </c>
      <c r="I12" s="156">
        <f t="shared" si="0"/>
        <v>0</v>
      </c>
      <c r="J12" s="136"/>
      <c r="K12" s="151"/>
      <c r="L12" s="161"/>
      <c r="M12" s="136"/>
      <c r="N12" s="136"/>
      <c r="O12" s="136"/>
      <c r="P12" s="136"/>
      <c r="Q12" s="136"/>
      <c r="R12" s="136"/>
    </row>
    <row r="13" spans="1:18" ht="23.25">
      <c r="A13" s="147" t="s">
        <v>85</v>
      </c>
      <c r="B13" s="151">
        <v>5790</v>
      </c>
      <c r="C13" s="154">
        <v>0</v>
      </c>
      <c r="D13" s="162">
        <v>0</v>
      </c>
      <c r="E13" s="153"/>
      <c r="F13" s="149"/>
      <c r="G13" s="155"/>
      <c r="H13" s="151">
        <f t="shared" si="0"/>
        <v>5790</v>
      </c>
      <c r="I13" s="156">
        <f t="shared" si="0"/>
        <v>0</v>
      </c>
      <c r="J13" s="136"/>
      <c r="K13" s="147"/>
      <c r="L13" s="155"/>
      <c r="M13" s="136"/>
      <c r="N13" s="136"/>
      <c r="O13" s="136"/>
      <c r="P13" s="136"/>
      <c r="Q13" s="136"/>
      <c r="R13" s="136"/>
    </row>
    <row r="14" spans="1:18" ht="23.25">
      <c r="A14" s="160" t="s">
        <v>86</v>
      </c>
      <c r="B14" s="151"/>
      <c r="C14" s="154"/>
      <c r="D14" s="162"/>
      <c r="E14" s="153">
        <v>0</v>
      </c>
      <c r="F14" s="149"/>
      <c r="G14" s="155"/>
      <c r="H14" s="151">
        <f t="shared" si="0"/>
        <v>0</v>
      </c>
      <c r="I14" s="156">
        <v>0</v>
      </c>
      <c r="J14" s="136"/>
      <c r="K14" s="147"/>
      <c r="L14" s="155"/>
      <c r="M14" s="136"/>
      <c r="N14" s="136"/>
      <c r="O14" s="136"/>
      <c r="P14" s="136"/>
      <c r="Q14" s="136"/>
      <c r="R14" s="136"/>
    </row>
    <row r="15" spans="1:18" ht="23.25">
      <c r="A15" s="147" t="s">
        <v>87</v>
      </c>
      <c r="B15" s="163">
        <v>1675000</v>
      </c>
      <c r="C15" s="154">
        <v>0</v>
      </c>
      <c r="D15" s="149">
        <v>749400</v>
      </c>
      <c r="E15" s="154">
        <v>0</v>
      </c>
      <c r="F15" s="149"/>
      <c r="G15" s="155"/>
      <c r="H15" s="151">
        <f t="shared" si="0"/>
        <v>2424400</v>
      </c>
      <c r="I15" s="156">
        <f t="shared" si="0"/>
        <v>0</v>
      </c>
      <c r="J15" s="136"/>
      <c r="K15" s="147"/>
      <c r="L15" s="155"/>
      <c r="M15" s="136"/>
      <c r="N15" s="136"/>
      <c r="O15" s="136"/>
      <c r="P15" s="136"/>
      <c r="Q15" s="136"/>
      <c r="R15" s="136"/>
    </row>
    <row r="16" spans="1:18" ht="23.25">
      <c r="A16" s="147" t="s">
        <v>88</v>
      </c>
      <c r="B16" s="151">
        <v>34000</v>
      </c>
      <c r="C16" s="154">
        <v>0</v>
      </c>
      <c r="D16" s="149">
        <v>30000</v>
      </c>
      <c r="E16" s="154">
        <v>0</v>
      </c>
      <c r="F16" s="149"/>
      <c r="G16" s="155"/>
      <c r="H16" s="151">
        <f t="shared" si="0"/>
        <v>64000</v>
      </c>
      <c r="I16" s="156">
        <f t="shared" si="0"/>
        <v>0</v>
      </c>
      <c r="J16" s="136"/>
      <c r="K16" s="147"/>
      <c r="L16" s="155"/>
      <c r="M16" s="136"/>
      <c r="N16" s="136"/>
      <c r="O16" s="136"/>
      <c r="P16" s="136"/>
      <c r="Q16" s="136"/>
      <c r="R16" s="136"/>
    </row>
    <row r="17" spans="1:18" ht="23.25">
      <c r="A17" s="147" t="s">
        <v>89</v>
      </c>
      <c r="B17" s="151">
        <v>0</v>
      </c>
      <c r="C17" s="154">
        <v>0</v>
      </c>
      <c r="D17" s="149">
        <v>95202</v>
      </c>
      <c r="E17" s="154">
        <v>80</v>
      </c>
      <c r="F17" s="149"/>
      <c r="G17" s="155"/>
      <c r="H17" s="151">
        <f t="shared" si="0"/>
        <v>95202</v>
      </c>
      <c r="I17" s="156">
        <f t="shared" si="0"/>
        <v>80</v>
      </c>
      <c r="J17" s="136"/>
      <c r="K17" s="147"/>
      <c r="L17" s="155"/>
      <c r="M17" s="136"/>
      <c r="N17" s="136"/>
      <c r="O17" s="136"/>
      <c r="P17" s="136"/>
      <c r="Q17" s="136"/>
      <c r="R17" s="136"/>
    </row>
    <row r="18" spans="1:18" ht="23.25">
      <c r="A18" s="147" t="s">
        <v>90</v>
      </c>
      <c r="B18" s="151">
        <v>58790</v>
      </c>
      <c r="C18" s="154">
        <v>0</v>
      </c>
      <c r="D18" s="149">
        <v>13050</v>
      </c>
      <c r="E18" s="154">
        <v>0</v>
      </c>
      <c r="F18" s="149"/>
      <c r="G18" s="155"/>
      <c r="H18" s="151">
        <v>13050</v>
      </c>
      <c r="I18" s="156">
        <v>0</v>
      </c>
      <c r="J18" s="136"/>
      <c r="K18" s="147"/>
      <c r="L18" s="155"/>
      <c r="M18" s="136"/>
      <c r="N18" s="136"/>
      <c r="O18" s="136"/>
      <c r="P18" s="136"/>
      <c r="Q18" s="136"/>
      <c r="R18" s="136"/>
    </row>
    <row r="19" spans="1:18" ht="23.25">
      <c r="A19" s="147"/>
      <c r="B19" s="151"/>
      <c r="C19" s="154"/>
      <c r="D19" s="149"/>
      <c r="E19" s="154"/>
      <c r="F19" s="149"/>
      <c r="G19" s="155"/>
      <c r="H19" s="151">
        <f t="shared" si="0"/>
        <v>0</v>
      </c>
      <c r="I19" s="156">
        <f t="shared" si="0"/>
        <v>0</v>
      </c>
      <c r="J19" s="136"/>
      <c r="K19" s="147"/>
      <c r="L19" s="155"/>
      <c r="M19" s="136"/>
      <c r="N19" s="136"/>
      <c r="O19" s="136"/>
      <c r="P19" s="136"/>
      <c r="Q19" s="136"/>
      <c r="R19" s="136"/>
    </row>
    <row r="20" spans="1:18" s="170" customFormat="1" ht="23.25">
      <c r="A20" s="164" t="s">
        <v>352</v>
      </c>
      <c r="B20" s="165">
        <f>SUM(B7:B19)+INT(SUM(C7:C19)/100)</f>
        <v>5949058</v>
      </c>
      <c r="C20" s="166">
        <f>MOD(SUM(C7:C19),100)</f>
        <v>0</v>
      </c>
      <c r="D20" s="167">
        <f>SUM(D7:D19)+INT(SUM(E7:E19)/100)</f>
        <v>3485402</v>
      </c>
      <c r="E20" s="166">
        <v>80</v>
      </c>
      <c r="F20" s="167">
        <f>SUM(F7:F19)+INT(SUM(G7:G19)/100)</f>
        <v>0</v>
      </c>
      <c r="G20" s="166">
        <f>MOD(SUM(G7:G19),100)</f>
        <v>0</v>
      </c>
      <c r="H20" s="165">
        <f>+B20+D20-F20</f>
        <v>9434460</v>
      </c>
      <c r="I20" s="166">
        <f>MOD(SUM(I7:I19),100)</f>
        <v>80</v>
      </c>
      <c r="J20" s="168"/>
      <c r="K20" s="166">
        <f>SUM(K6:K19)</f>
        <v>9434460</v>
      </c>
      <c r="L20" s="169">
        <f>SUM(L6:L19)</f>
        <v>80</v>
      </c>
      <c r="M20" s="158"/>
      <c r="N20" s="158"/>
      <c r="O20" s="158"/>
      <c r="P20" s="158"/>
      <c r="Q20" s="158"/>
      <c r="R20" s="158"/>
    </row>
    <row r="21" spans="1:18" ht="23.25">
      <c r="A21" s="136"/>
      <c r="B21" s="136"/>
      <c r="C21" s="171"/>
      <c r="D21" s="172"/>
      <c r="E21" s="171"/>
      <c r="F21" s="136"/>
      <c r="G21" s="136"/>
      <c r="H21" s="136"/>
      <c r="I21" s="136"/>
      <c r="J21" s="136"/>
      <c r="K21" s="173">
        <f>+H20-K20</f>
        <v>0</v>
      </c>
      <c r="L21" s="136"/>
      <c r="M21" s="136"/>
      <c r="N21" s="136"/>
      <c r="O21" s="136"/>
      <c r="P21" s="136"/>
      <c r="Q21" s="136"/>
      <c r="R21" s="136"/>
    </row>
    <row r="22" spans="1:18" ht="23.25">
      <c r="A22" s="136" t="s">
        <v>408</v>
      </c>
      <c r="B22" s="435" t="s">
        <v>409</v>
      </c>
      <c r="C22" s="435"/>
      <c r="D22" s="435"/>
      <c r="E22" s="435" t="s">
        <v>410</v>
      </c>
      <c r="F22" s="435"/>
      <c r="G22" s="435"/>
      <c r="H22" s="435"/>
      <c r="J22" s="136"/>
      <c r="K22" s="136"/>
      <c r="L22" s="136"/>
      <c r="M22" s="136"/>
      <c r="N22" s="136"/>
      <c r="O22" s="136"/>
      <c r="P22" s="136"/>
      <c r="Q22" s="136"/>
      <c r="R22" s="136"/>
    </row>
    <row r="23" spans="1:18" ht="23.25">
      <c r="A23" s="174" t="s">
        <v>40</v>
      </c>
      <c r="B23" s="435" t="s">
        <v>396</v>
      </c>
      <c r="C23" s="435"/>
      <c r="D23" s="435"/>
      <c r="E23" s="435" t="s">
        <v>411</v>
      </c>
      <c r="F23" s="435"/>
      <c r="G23" s="435"/>
      <c r="H23" s="435"/>
      <c r="J23" s="136"/>
      <c r="K23" s="136"/>
      <c r="L23" s="136"/>
      <c r="M23" s="136"/>
      <c r="N23" s="136"/>
      <c r="O23" s="136"/>
      <c r="P23" s="136"/>
      <c r="Q23" s="136"/>
      <c r="R23" s="136"/>
    </row>
    <row r="24" spans="1:18" ht="23.25">
      <c r="A24" s="136"/>
      <c r="B24" s="136"/>
      <c r="C24" s="171"/>
      <c r="D24" s="172"/>
      <c r="E24" s="171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18" ht="23.25">
      <c r="A25" s="435" t="s">
        <v>66</v>
      </c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136"/>
      <c r="N25" s="136"/>
      <c r="O25" s="136"/>
      <c r="P25" s="136"/>
      <c r="Q25" s="136"/>
      <c r="R25" s="136"/>
    </row>
    <row r="26" spans="1:18" ht="23.25">
      <c r="A26" s="435" t="s">
        <v>67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136"/>
      <c r="N26" s="136"/>
      <c r="O26" s="136"/>
      <c r="P26" s="136"/>
      <c r="Q26" s="136"/>
      <c r="R26" s="136"/>
    </row>
    <row r="27" spans="1:18" ht="23.25">
      <c r="A27" s="442" t="s">
        <v>91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136"/>
      <c r="N27" s="136"/>
      <c r="O27" s="136"/>
      <c r="P27" s="136"/>
      <c r="Q27" s="136"/>
      <c r="R27" s="136"/>
    </row>
    <row r="28" spans="1:18" ht="46.5" customHeight="1">
      <c r="A28" s="138" t="s">
        <v>69</v>
      </c>
      <c r="B28" s="138" t="s">
        <v>70</v>
      </c>
      <c r="C28" s="139"/>
      <c r="D28" s="445" t="s">
        <v>71</v>
      </c>
      <c r="E28" s="446"/>
      <c r="F28" s="449" t="s">
        <v>72</v>
      </c>
      <c r="G28" s="450"/>
      <c r="H28" s="449" t="s">
        <v>73</v>
      </c>
      <c r="I28" s="450"/>
      <c r="J28" s="141" t="s">
        <v>74</v>
      </c>
      <c r="K28" s="138" t="s">
        <v>360</v>
      </c>
      <c r="L28" s="142"/>
      <c r="M28" s="15"/>
      <c r="N28" s="136"/>
      <c r="O28" s="136"/>
      <c r="P28" s="136"/>
      <c r="Q28" s="136"/>
      <c r="R28" s="136"/>
    </row>
    <row r="29" spans="1:18" ht="23.25">
      <c r="A29" s="143"/>
      <c r="B29" s="143" t="s">
        <v>75</v>
      </c>
      <c r="C29" s="144"/>
      <c r="D29" s="447"/>
      <c r="E29" s="448"/>
      <c r="F29" s="451"/>
      <c r="G29" s="452"/>
      <c r="H29" s="451"/>
      <c r="I29" s="452"/>
      <c r="J29" s="137"/>
      <c r="K29" s="143"/>
      <c r="L29" s="146"/>
      <c r="M29" s="15"/>
      <c r="N29" s="136"/>
      <c r="O29" s="136"/>
      <c r="P29" s="136"/>
      <c r="Q29" s="136"/>
      <c r="R29" s="136"/>
    </row>
    <row r="30" spans="1:18" ht="23.25">
      <c r="A30" s="147" t="s">
        <v>76</v>
      </c>
      <c r="B30" s="147"/>
      <c r="C30" s="148"/>
      <c r="D30" s="149"/>
      <c r="E30" s="148"/>
      <c r="F30" s="149"/>
      <c r="G30" s="150"/>
      <c r="H30" s="147"/>
      <c r="I30" s="150"/>
      <c r="J30" s="136" t="s">
        <v>77</v>
      </c>
      <c r="K30" s="151">
        <f>5850058+3485402+D44</f>
        <v>10134760</v>
      </c>
      <c r="L30" s="152">
        <v>80</v>
      </c>
      <c r="M30" s="136"/>
      <c r="N30" s="136"/>
      <c r="O30" s="136"/>
      <c r="P30" s="136"/>
      <c r="Q30" s="136"/>
      <c r="R30" s="136"/>
    </row>
    <row r="31" spans="1:18" ht="23.25">
      <c r="A31" s="147" t="s">
        <v>78</v>
      </c>
      <c r="B31" s="151">
        <v>2150000</v>
      </c>
      <c r="C31" s="153">
        <v>0</v>
      </c>
      <c r="D31" s="149"/>
      <c r="E31" s="154"/>
      <c r="F31" s="149"/>
      <c r="G31" s="155"/>
      <c r="H31" s="151">
        <f aca="true" t="shared" si="1" ref="H31:H43">B31+D31-F31</f>
        <v>2150000</v>
      </c>
      <c r="I31" s="156">
        <f>C31+E31-G31</f>
        <v>0</v>
      </c>
      <c r="J31" s="136" t="s">
        <v>79</v>
      </c>
      <c r="K31" s="151">
        <v>99000</v>
      </c>
      <c r="L31" s="157" t="s">
        <v>62</v>
      </c>
      <c r="M31" s="136"/>
      <c r="N31" s="136"/>
      <c r="O31" s="136"/>
      <c r="P31" s="136"/>
      <c r="Q31" s="136"/>
      <c r="R31" s="136"/>
    </row>
    <row r="32" spans="1:18" ht="23.25">
      <c r="A32" s="147" t="s">
        <v>80</v>
      </c>
      <c r="B32" s="151">
        <v>1955000</v>
      </c>
      <c r="C32" s="153">
        <v>0</v>
      </c>
      <c r="D32" s="149"/>
      <c r="E32" s="154"/>
      <c r="F32" s="149"/>
      <c r="G32" s="155"/>
      <c r="H32" s="151">
        <f t="shared" si="1"/>
        <v>1955000</v>
      </c>
      <c r="I32" s="156"/>
      <c r="J32" s="158"/>
      <c r="K32" s="159"/>
      <c r="L32" s="157">
        <v>0</v>
      </c>
      <c r="M32" s="136"/>
      <c r="N32" s="136"/>
      <c r="O32" s="136"/>
      <c r="P32" s="136"/>
      <c r="Q32" s="136"/>
      <c r="R32" s="136"/>
    </row>
    <row r="33" spans="1:18" ht="23.25">
      <c r="A33" s="147" t="s">
        <v>81</v>
      </c>
      <c r="B33" s="151">
        <v>499750</v>
      </c>
      <c r="C33" s="153">
        <v>0</v>
      </c>
      <c r="D33" s="149">
        <v>499750</v>
      </c>
      <c r="E33" s="153" t="s">
        <v>92</v>
      </c>
      <c r="F33" s="149"/>
      <c r="G33" s="155"/>
      <c r="H33" s="151">
        <f t="shared" si="1"/>
        <v>999500</v>
      </c>
      <c r="I33" s="156"/>
      <c r="J33" s="136"/>
      <c r="K33" s="151"/>
      <c r="L33" s="157"/>
      <c r="M33" s="136"/>
      <c r="N33" s="136"/>
      <c r="O33" s="136"/>
      <c r="P33" s="136"/>
      <c r="Q33" s="136"/>
      <c r="R33" s="136"/>
    </row>
    <row r="34" spans="1:18" ht="23.25">
      <c r="A34" s="147" t="s">
        <v>82</v>
      </c>
      <c r="B34" s="151">
        <v>100000</v>
      </c>
      <c r="C34" s="153">
        <v>0</v>
      </c>
      <c r="D34" s="149">
        <v>100000</v>
      </c>
      <c r="E34" s="153" t="s">
        <v>93</v>
      </c>
      <c r="F34" s="149"/>
      <c r="G34" s="155"/>
      <c r="H34" s="151">
        <f t="shared" si="1"/>
        <v>200000</v>
      </c>
      <c r="I34" s="156"/>
      <c r="J34" s="136"/>
      <c r="K34" s="151"/>
      <c r="L34" s="157"/>
      <c r="M34" s="136"/>
      <c r="N34" s="136"/>
      <c r="O34" s="136"/>
      <c r="P34" s="136"/>
      <c r="Q34" s="136"/>
      <c r="R34" s="136"/>
    </row>
    <row r="35" spans="1:18" ht="23.25">
      <c r="A35" s="147" t="s">
        <v>83</v>
      </c>
      <c r="B35" s="151"/>
      <c r="C35" s="153"/>
      <c r="D35" s="149"/>
      <c r="E35" s="153"/>
      <c r="F35" s="149"/>
      <c r="G35" s="155"/>
      <c r="H35" s="151">
        <f t="shared" si="1"/>
        <v>0</v>
      </c>
      <c r="I35" s="156">
        <f>C35+E35-G35</f>
        <v>0</v>
      </c>
      <c r="J35" s="136"/>
      <c r="K35" s="151"/>
      <c r="L35" s="157"/>
      <c r="M35" s="136"/>
      <c r="N35" s="136"/>
      <c r="O35" s="136"/>
      <c r="P35" s="136"/>
      <c r="Q35" s="136"/>
      <c r="R35" s="136"/>
    </row>
    <row r="36" spans="1:18" ht="23.25">
      <c r="A36" s="160" t="s">
        <v>84</v>
      </c>
      <c r="B36" s="151">
        <v>2068478</v>
      </c>
      <c r="C36" s="153">
        <v>0</v>
      </c>
      <c r="D36" s="149">
        <f>57200+24000+93200+1200+15000</f>
        <v>190600</v>
      </c>
      <c r="E36" s="153" t="s">
        <v>93</v>
      </c>
      <c r="F36" s="149"/>
      <c r="G36" s="155"/>
      <c r="H36" s="151">
        <f t="shared" si="1"/>
        <v>2259078</v>
      </c>
      <c r="I36" s="156">
        <v>0</v>
      </c>
      <c r="J36" s="136"/>
      <c r="K36" s="151"/>
      <c r="L36" s="161"/>
      <c r="M36" s="136"/>
      <c r="N36" s="136"/>
      <c r="O36" s="136"/>
      <c r="P36" s="136"/>
      <c r="Q36" s="136"/>
      <c r="R36" s="136"/>
    </row>
    <row r="37" spans="1:18" ht="23.25">
      <c r="A37" s="147" t="s">
        <v>85</v>
      </c>
      <c r="B37" s="151">
        <v>5790</v>
      </c>
      <c r="C37" s="154">
        <v>0</v>
      </c>
      <c r="D37" s="162"/>
      <c r="E37" s="153"/>
      <c r="F37" s="149"/>
      <c r="G37" s="155"/>
      <c r="H37" s="151">
        <f t="shared" si="1"/>
        <v>5790</v>
      </c>
      <c r="I37" s="156">
        <f>C37+E37-G37</f>
        <v>0</v>
      </c>
      <c r="J37" s="136"/>
      <c r="K37" s="147"/>
      <c r="L37" s="155"/>
      <c r="M37" s="136"/>
      <c r="N37" s="136"/>
      <c r="O37" s="136"/>
      <c r="P37" s="136"/>
      <c r="Q37" s="136"/>
      <c r="R37" s="136"/>
    </row>
    <row r="38" spans="1:18" ht="23.25">
      <c r="A38" s="160" t="s">
        <v>86</v>
      </c>
      <c r="B38" s="151"/>
      <c r="C38" s="154"/>
      <c r="D38" s="162">
        <v>3950</v>
      </c>
      <c r="E38" s="153" t="s">
        <v>93</v>
      </c>
      <c r="F38" s="149"/>
      <c r="G38" s="155"/>
      <c r="H38" s="151">
        <f t="shared" si="1"/>
        <v>3950</v>
      </c>
      <c r="I38" s="156">
        <v>0</v>
      </c>
      <c r="J38" s="136"/>
      <c r="K38" s="147"/>
      <c r="L38" s="155"/>
      <c r="M38" s="136"/>
      <c r="N38" s="136"/>
      <c r="O38" s="136"/>
      <c r="P38" s="136"/>
      <c r="Q38" s="136"/>
      <c r="R38" s="136"/>
    </row>
    <row r="39" spans="1:18" ht="23.25">
      <c r="A39" s="147" t="s">
        <v>87</v>
      </c>
      <c r="B39" s="163">
        <f>749400+1675000</f>
        <v>2424400</v>
      </c>
      <c r="C39" s="154">
        <v>0</v>
      </c>
      <c r="D39" s="149"/>
      <c r="E39" s="154"/>
      <c r="F39" s="149"/>
      <c r="G39" s="155"/>
      <c r="H39" s="151">
        <f t="shared" si="1"/>
        <v>2424400</v>
      </c>
      <c r="I39" s="156">
        <f>C39+E39-G39</f>
        <v>0</v>
      </c>
      <c r="J39" s="136"/>
      <c r="K39" s="147"/>
      <c r="L39" s="155"/>
      <c r="M39" s="136"/>
      <c r="N39" s="136"/>
      <c r="O39" s="136"/>
      <c r="P39" s="136"/>
      <c r="Q39" s="136"/>
      <c r="R39" s="136"/>
    </row>
    <row r="40" spans="1:18" ht="23.25">
      <c r="A40" s="147" t="s">
        <v>88</v>
      </c>
      <c r="B40" s="151">
        <f>30000+34000</f>
        <v>64000</v>
      </c>
      <c r="C40" s="154">
        <v>0</v>
      </c>
      <c r="D40" s="149"/>
      <c r="E40" s="154"/>
      <c r="F40" s="149"/>
      <c r="G40" s="155"/>
      <c r="H40" s="151">
        <f t="shared" si="1"/>
        <v>64000</v>
      </c>
      <c r="I40" s="156">
        <f>C40+E40-G40</f>
        <v>0</v>
      </c>
      <c r="J40" s="136"/>
      <c r="K40" s="147"/>
      <c r="L40" s="155"/>
      <c r="M40" s="136"/>
      <c r="N40" s="136"/>
      <c r="O40" s="136"/>
      <c r="P40" s="136"/>
      <c r="Q40" s="136"/>
      <c r="R40" s="136"/>
    </row>
    <row r="41" spans="1:18" ht="23.25">
      <c r="A41" s="147" t="s">
        <v>89</v>
      </c>
      <c r="B41" s="151">
        <v>95202</v>
      </c>
      <c r="C41" s="154">
        <v>80</v>
      </c>
      <c r="D41" s="149"/>
      <c r="E41" s="154"/>
      <c r="F41" s="149"/>
      <c r="G41" s="155"/>
      <c r="H41" s="151">
        <f t="shared" si="1"/>
        <v>95202</v>
      </c>
      <c r="I41" s="156">
        <f>C41+E41-G41</f>
        <v>80</v>
      </c>
      <c r="J41" s="136"/>
      <c r="K41" s="147"/>
      <c r="L41" s="155"/>
      <c r="M41" s="136"/>
      <c r="N41" s="136"/>
      <c r="O41" s="136"/>
      <c r="P41" s="136"/>
      <c r="Q41" s="136"/>
      <c r="R41" s="136"/>
    </row>
    <row r="42" spans="1:18" ht="23.25">
      <c r="A42" s="147" t="s">
        <v>90</v>
      </c>
      <c r="B42" s="151">
        <f>19000+36000+3790+13050</f>
        <v>71840</v>
      </c>
      <c r="C42" s="154">
        <v>0</v>
      </c>
      <c r="D42" s="149">
        <v>5000</v>
      </c>
      <c r="E42" s="153" t="s">
        <v>93</v>
      </c>
      <c r="F42" s="149"/>
      <c r="G42" s="155"/>
      <c r="H42" s="151">
        <f t="shared" si="1"/>
        <v>76840</v>
      </c>
      <c r="I42" s="156">
        <v>0</v>
      </c>
      <c r="J42" s="136"/>
      <c r="K42" s="147"/>
      <c r="L42" s="155"/>
      <c r="M42" s="136"/>
      <c r="N42" s="136"/>
      <c r="O42" s="136"/>
      <c r="P42" s="136"/>
      <c r="Q42" s="136"/>
      <c r="R42" s="136"/>
    </row>
    <row r="43" spans="1:18" ht="23.25">
      <c r="A43" s="147"/>
      <c r="B43" s="151"/>
      <c r="C43" s="154"/>
      <c r="D43" s="149"/>
      <c r="E43" s="154"/>
      <c r="F43" s="149"/>
      <c r="G43" s="155"/>
      <c r="H43" s="151">
        <f t="shared" si="1"/>
        <v>0</v>
      </c>
      <c r="I43" s="156">
        <f>C43+E43-G43</f>
        <v>0</v>
      </c>
      <c r="J43" s="136"/>
      <c r="K43" s="147"/>
      <c r="L43" s="155"/>
      <c r="M43" s="136"/>
      <c r="N43" s="136"/>
      <c r="O43" s="136"/>
      <c r="P43" s="136"/>
      <c r="Q43" s="136"/>
      <c r="R43" s="136"/>
    </row>
    <row r="44" spans="1:18" s="170" customFormat="1" ht="23.25">
      <c r="A44" s="164" t="s">
        <v>352</v>
      </c>
      <c r="B44" s="165">
        <f>SUM(B31:B43)+INT(SUM(C31:C43)/100)</f>
        <v>9434460</v>
      </c>
      <c r="C44" s="166">
        <f>MOD(SUM(C31:C43),100)</f>
        <v>80</v>
      </c>
      <c r="D44" s="167">
        <f>SUM(D31:D43)+INT(SUM(E31:E43)/100)</f>
        <v>799300</v>
      </c>
      <c r="E44" s="166"/>
      <c r="F44" s="167"/>
      <c r="G44" s="166"/>
      <c r="H44" s="165">
        <f>+B44+D44-F44</f>
        <v>10233760</v>
      </c>
      <c r="I44" s="166">
        <v>80</v>
      </c>
      <c r="J44" s="168"/>
      <c r="K44" s="166">
        <f>SUM(K30:K43)</f>
        <v>10233760</v>
      </c>
      <c r="L44" s="169">
        <f>SUM(L30:L43)</f>
        <v>80</v>
      </c>
      <c r="M44" s="158"/>
      <c r="N44" s="158"/>
      <c r="O44" s="158"/>
      <c r="P44" s="158"/>
      <c r="Q44" s="158"/>
      <c r="R44" s="158"/>
    </row>
    <row r="45" spans="1:18" ht="23.25">
      <c r="A45" s="136"/>
      <c r="B45" s="136"/>
      <c r="C45" s="171"/>
      <c r="D45" s="172"/>
      <c r="E45" s="171"/>
      <c r="F45" s="136"/>
      <c r="G45" s="136"/>
      <c r="H45" s="136"/>
      <c r="I45" s="136"/>
      <c r="J45" s="136"/>
      <c r="K45" s="173">
        <f>+H44-K44</f>
        <v>0</v>
      </c>
      <c r="L45" s="136"/>
      <c r="M45" s="136"/>
      <c r="N45" s="136"/>
      <c r="O45" s="136"/>
      <c r="P45" s="136"/>
      <c r="Q45" s="136"/>
      <c r="R45" s="136"/>
    </row>
    <row r="46" spans="1:18" ht="23.25">
      <c r="A46" s="136" t="s">
        <v>408</v>
      </c>
      <c r="B46" s="435" t="s">
        <v>409</v>
      </c>
      <c r="C46" s="435"/>
      <c r="D46" s="435"/>
      <c r="E46" s="435" t="s">
        <v>410</v>
      </c>
      <c r="F46" s="435"/>
      <c r="G46" s="435"/>
      <c r="H46" s="435"/>
      <c r="J46" s="136"/>
      <c r="K46" s="136"/>
      <c r="L46" s="136"/>
      <c r="M46" s="136"/>
      <c r="N46" s="136"/>
      <c r="O46" s="136"/>
      <c r="P46" s="136"/>
      <c r="Q46" s="136"/>
      <c r="R46" s="136"/>
    </row>
    <row r="47" spans="1:18" ht="23.25">
      <c r="A47" s="174" t="s">
        <v>40</v>
      </c>
      <c r="B47" s="435" t="s">
        <v>396</v>
      </c>
      <c r="C47" s="435"/>
      <c r="D47" s="435"/>
      <c r="E47" s="435" t="s">
        <v>411</v>
      </c>
      <c r="F47" s="435"/>
      <c r="G47" s="435"/>
      <c r="H47" s="435"/>
      <c r="J47" s="136"/>
      <c r="K47" s="136"/>
      <c r="L47" s="136"/>
      <c r="M47" s="136"/>
      <c r="N47" s="136"/>
      <c r="O47" s="136"/>
      <c r="P47" s="136"/>
      <c r="Q47" s="136"/>
      <c r="R47" s="136"/>
    </row>
    <row r="48" spans="1:18" ht="23.25">
      <c r="A48" s="136"/>
      <c r="B48" s="136"/>
      <c r="C48" s="171"/>
      <c r="D48" s="172"/>
      <c r="E48" s="171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</row>
    <row r="49" spans="1:18" ht="23.25">
      <c r="A49" s="435" t="s">
        <v>94</v>
      </c>
      <c r="B49" s="435"/>
      <c r="C49" s="435"/>
      <c r="D49" s="435"/>
      <c r="E49" s="435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</row>
    <row r="50" spans="1:18" ht="23.25">
      <c r="A50" s="136" t="s">
        <v>95</v>
      </c>
      <c r="B50" s="136"/>
      <c r="C50" s="171"/>
      <c r="D50" s="175">
        <v>499750</v>
      </c>
      <c r="E50" s="171">
        <v>0</v>
      </c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</row>
    <row r="51" spans="1:18" ht="23.25">
      <c r="A51" s="136" t="s">
        <v>96</v>
      </c>
      <c r="B51" s="136"/>
      <c r="C51" s="171"/>
      <c r="D51" s="175">
        <v>100000</v>
      </c>
      <c r="E51" s="171">
        <v>0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</row>
    <row r="52" spans="1:18" ht="23.25">
      <c r="A52" s="136" t="s">
        <v>97</v>
      </c>
      <c r="B52" s="136"/>
      <c r="C52" s="171"/>
      <c r="D52" s="175">
        <v>3950</v>
      </c>
      <c r="E52" s="171">
        <v>0</v>
      </c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</row>
    <row r="53" spans="1:18" ht="23.25">
      <c r="A53" s="136" t="s">
        <v>98</v>
      </c>
      <c r="B53" s="136"/>
      <c r="C53" s="171"/>
      <c r="D53" s="175">
        <v>5000</v>
      </c>
      <c r="E53" s="171">
        <v>0</v>
      </c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</row>
    <row r="54" spans="1:18" ht="23.25">
      <c r="A54" s="158" t="s">
        <v>99</v>
      </c>
      <c r="B54" s="136"/>
      <c r="C54" s="171"/>
      <c r="D54" s="175"/>
      <c r="E54" s="171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</row>
    <row r="55" spans="1:18" ht="23.25">
      <c r="A55" s="136" t="s">
        <v>100</v>
      </c>
      <c r="B55" s="136"/>
      <c r="C55" s="171"/>
      <c r="D55" s="175">
        <v>28600</v>
      </c>
      <c r="E55" s="171">
        <v>0</v>
      </c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</row>
    <row r="56" spans="1:18" ht="23.25">
      <c r="A56" s="136" t="s">
        <v>100</v>
      </c>
      <c r="B56" s="136"/>
      <c r="C56" s="171"/>
      <c r="D56" s="175">
        <v>28600</v>
      </c>
      <c r="E56" s="171">
        <v>0</v>
      </c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</row>
    <row r="57" spans="1:18" ht="23.25">
      <c r="A57" s="136" t="s">
        <v>101</v>
      </c>
      <c r="B57" s="136"/>
      <c r="C57" s="171"/>
      <c r="D57" s="175">
        <v>12000</v>
      </c>
      <c r="E57" s="171">
        <v>0</v>
      </c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</row>
    <row r="58" spans="1:18" ht="23.25">
      <c r="A58" s="136" t="s">
        <v>101</v>
      </c>
      <c r="B58" s="136"/>
      <c r="C58" s="171"/>
      <c r="D58" s="175">
        <v>12000</v>
      </c>
      <c r="E58" s="171">
        <v>0</v>
      </c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</row>
    <row r="59" spans="1:18" ht="23.25">
      <c r="A59" s="136" t="s">
        <v>102</v>
      </c>
      <c r="B59" s="136"/>
      <c r="C59" s="171"/>
      <c r="D59" s="175">
        <v>3200</v>
      </c>
      <c r="E59" s="171">
        <v>0</v>
      </c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</row>
    <row r="60" spans="1:18" ht="23.25">
      <c r="A60" s="136" t="s">
        <v>103</v>
      </c>
      <c r="B60" s="136"/>
      <c r="C60" s="171"/>
      <c r="D60" s="175">
        <v>5000</v>
      </c>
      <c r="E60" s="171">
        <v>0</v>
      </c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</row>
    <row r="61" spans="1:18" ht="23.25">
      <c r="A61" s="136" t="s">
        <v>103</v>
      </c>
      <c r="B61" s="136"/>
      <c r="C61" s="171"/>
      <c r="D61" s="175">
        <v>5000</v>
      </c>
      <c r="E61" s="171">
        <v>0</v>
      </c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</row>
    <row r="62" spans="1:18" ht="23.25">
      <c r="A62" s="136" t="s">
        <v>103</v>
      </c>
      <c r="B62" s="136"/>
      <c r="C62" s="171"/>
      <c r="D62" s="175">
        <v>5000</v>
      </c>
      <c r="E62" s="171">
        <v>0</v>
      </c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</row>
    <row r="63" spans="1:18" ht="23.25">
      <c r="A63" s="136" t="s">
        <v>103</v>
      </c>
      <c r="B63" s="136"/>
      <c r="C63" s="171"/>
      <c r="D63" s="175">
        <v>5000</v>
      </c>
      <c r="E63" s="171">
        <v>0</v>
      </c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</row>
    <row r="64" spans="1:18" ht="23.25">
      <c r="A64" s="136" t="s">
        <v>103</v>
      </c>
      <c r="B64" s="136"/>
      <c r="C64" s="171"/>
      <c r="D64" s="175">
        <v>5000</v>
      </c>
      <c r="E64" s="171">
        <v>0</v>
      </c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</row>
    <row r="65" spans="1:18" ht="23.25">
      <c r="A65" s="136" t="s">
        <v>103</v>
      </c>
      <c r="B65" s="136"/>
      <c r="C65" s="171"/>
      <c r="D65" s="175">
        <v>5000</v>
      </c>
      <c r="E65" s="171">
        <v>0</v>
      </c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1:18" ht="23.25">
      <c r="A66" s="136" t="s">
        <v>103</v>
      </c>
      <c r="B66" s="136"/>
      <c r="C66" s="171"/>
      <c r="D66" s="175">
        <v>5000</v>
      </c>
      <c r="E66" s="171">
        <v>0</v>
      </c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</row>
    <row r="67" spans="1:18" ht="23.25">
      <c r="A67" s="136" t="s">
        <v>103</v>
      </c>
      <c r="B67" s="136"/>
      <c r="C67" s="171"/>
      <c r="D67" s="175">
        <v>5000</v>
      </c>
      <c r="E67" s="171">
        <v>0</v>
      </c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</row>
    <row r="68" spans="1:18" ht="23.25">
      <c r="A68" s="136" t="s">
        <v>103</v>
      </c>
      <c r="B68" s="136"/>
      <c r="C68" s="171"/>
      <c r="D68" s="175">
        <v>5000</v>
      </c>
      <c r="E68" s="171">
        <v>0</v>
      </c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1:18" ht="23.25">
      <c r="A69" s="136" t="s">
        <v>103</v>
      </c>
      <c r="B69" s="136"/>
      <c r="C69" s="171"/>
      <c r="D69" s="175">
        <v>5000</v>
      </c>
      <c r="E69" s="171">
        <v>0</v>
      </c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</row>
    <row r="70" spans="1:18" ht="23.25">
      <c r="A70" s="136" t="s">
        <v>103</v>
      </c>
      <c r="B70" s="136"/>
      <c r="C70" s="171"/>
      <c r="D70" s="175">
        <v>5000</v>
      </c>
      <c r="E70" s="171">
        <v>0</v>
      </c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</row>
    <row r="71" spans="1:18" ht="23.25">
      <c r="A71" s="136" t="s">
        <v>103</v>
      </c>
      <c r="B71" s="136"/>
      <c r="C71" s="171"/>
      <c r="D71" s="175">
        <v>5000</v>
      </c>
      <c r="E71" s="171">
        <v>0</v>
      </c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</row>
    <row r="72" spans="1:18" ht="23.25">
      <c r="A72" s="136" t="s">
        <v>103</v>
      </c>
      <c r="B72" s="136"/>
      <c r="C72" s="171"/>
      <c r="D72" s="175">
        <v>5000</v>
      </c>
      <c r="E72" s="171">
        <v>0</v>
      </c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</row>
    <row r="73" spans="1:18" ht="23.25">
      <c r="A73" s="136" t="s">
        <v>103</v>
      </c>
      <c r="B73" s="136"/>
      <c r="C73" s="171"/>
      <c r="D73" s="175">
        <v>5000</v>
      </c>
      <c r="E73" s="171">
        <v>0</v>
      </c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</row>
    <row r="74" spans="1:18" ht="23.25">
      <c r="A74" s="136" t="s">
        <v>103</v>
      </c>
      <c r="B74" s="136"/>
      <c r="C74" s="171"/>
      <c r="D74" s="175">
        <v>5000</v>
      </c>
      <c r="E74" s="171">
        <v>0</v>
      </c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1:18" ht="23.25">
      <c r="A75" s="136" t="s">
        <v>103</v>
      </c>
      <c r="B75" s="136"/>
      <c r="C75" s="171"/>
      <c r="D75" s="175">
        <v>5000</v>
      </c>
      <c r="E75" s="171">
        <v>0</v>
      </c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</row>
    <row r="76" spans="1:18" ht="23.25">
      <c r="A76" s="136" t="s">
        <v>103</v>
      </c>
      <c r="B76" s="136"/>
      <c r="C76" s="171"/>
      <c r="D76" s="175">
        <v>5000</v>
      </c>
      <c r="E76" s="171">
        <v>0</v>
      </c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</row>
    <row r="77" spans="1:18" ht="23.25">
      <c r="A77" s="136" t="s">
        <v>103</v>
      </c>
      <c r="B77" s="136"/>
      <c r="C77" s="171"/>
      <c r="D77" s="175">
        <v>5000</v>
      </c>
      <c r="E77" s="171">
        <v>0</v>
      </c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</row>
    <row r="78" spans="1:18" ht="23.25">
      <c r="A78" s="136" t="s">
        <v>104</v>
      </c>
      <c r="B78" s="136"/>
      <c r="C78" s="171"/>
      <c r="D78" s="175">
        <v>1200</v>
      </c>
      <c r="E78" s="171">
        <v>0</v>
      </c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</row>
    <row r="79" spans="1:18" ht="23.25">
      <c r="A79" s="136" t="s">
        <v>105</v>
      </c>
      <c r="B79" s="136"/>
      <c r="C79" s="171"/>
      <c r="D79" s="175">
        <v>5000</v>
      </c>
      <c r="E79" s="171">
        <v>0</v>
      </c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</row>
    <row r="80" spans="1:18" ht="23.25">
      <c r="A80" s="136" t="s">
        <v>105</v>
      </c>
      <c r="B80" s="136"/>
      <c r="C80" s="171"/>
      <c r="D80" s="175">
        <v>5000</v>
      </c>
      <c r="E80" s="171">
        <v>0</v>
      </c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</row>
    <row r="81" spans="1:18" ht="23.25">
      <c r="A81" s="136" t="s">
        <v>105</v>
      </c>
      <c r="B81" s="136"/>
      <c r="C81" s="171"/>
      <c r="D81" s="176">
        <v>5000</v>
      </c>
      <c r="E81" s="171">
        <v>0</v>
      </c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</row>
    <row r="82" spans="1:18" ht="24" thickBot="1">
      <c r="A82" s="136" t="s">
        <v>106</v>
      </c>
      <c r="B82" s="136"/>
      <c r="C82" s="171"/>
      <c r="D82" s="177">
        <f>SUM(D50:D81)</f>
        <v>799300</v>
      </c>
      <c r="E82" s="178">
        <v>0</v>
      </c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</row>
    <row r="83" spans="1:18" ht="24" thickTop="1">
      <c r="A83" s="136"/>
      <c r="B83" s="136"/>
      <c r="C83" s="171"/>
      <c r="D83" s="172"/>
      <c r="E83" s="171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</row>
    <row r="84" spans="6:18" ht="23.25">
      <c r="F84" s="181"/>
      <c r="M84" s="136"/>
      <c r="N84" s="136"/>
      <c r="O84" s="136"/>
      <c r="P84" s="136"/>
      <c r="Q84" s="136"/>
      <c r="R84" s="136"/>
    </row>
    <row r="85" spans="1:18" ht="23.25">
      <c r="A85" s="435" t="s">
        <v>66</v>
      </c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136"/>
      <c r="N85" s="136"/>
      <c r="O85" s="136"/>
      <c r="P85" s="136"/>
      <c r="Q85" s="136"/>
      <c r="R85" s="136"/>
    </row>
    <row r="86" spans="1:18" ht="23.25">
      <c r="A86" s="435" t="s">
        <v>67</v>
      </c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136"/>
      <c r="N86" s="136"/>
      <c r="O86" s="136"/>
      <c r="P86" s="136"/>
      <c r="Q86" s="136"/>
      <c r="R86" s="136"/>
    </row>
    <row r="87" spans="1:18" ht="23.25">
      <c r="A87" s="442" t="s">
        <v>107</v>
      </c>
      <c r="B87" s="442"/>
      <c r="C87" s="442"/>
      <c r="D87" s="442"/>
      <c r="E87" s="442"/>
      <c r="F87" s="442"/>
      <c r="G87" s="442"/>
      <c r="H87" s="442"/>
      <c r="I87" s="442"/>
      <c r="J87" s="442"/>
      <c r="K87" s="442"/>
      <c r="L87" s="442"/>
      <c r="M87" s="136"/>
      <c r="N87" s="136"/>
      <c r="O87" s="136"/>
      <c r="P87" s="136"/>
      <c r="Q87" s="136"/>
      <c r="R87" s="136"/>
    </row>
    <row r="88" spans="1:18" ht="23.25" customHeight="1">
      <c r="A88" s="138" t="s">
        <v>69</v>
      </c>
      <c r="B88" s="138" t="s">
        <v>70</v>
      </c>
      <c r="C88" s="139"/>
      <c r="D88" s="140" t="s">
        <v>71</v>
      </c>
      <c r="E88" s="139"/>
      <c r="F88" s="138" t="s">
        <v>72</v>
      </c>
      <c r="G88" s="182"/>
      <c r="H88" s="183" t="s">
        <v>73</v>
      </c>
      <c r="I88" s="184"/>
      <c r="J88" s="141" t="s">
        <v>74</v>
      </c>
      <c r="K88" s="138" t="s">
        <v>360</v>
      </c>
      <c r="L88" s="142"/>
      <c r="M88" s="136"/>
      <c r="N88" s="136"/>
      <c r="O88" s="136"/>
      <c r="P88" s="136"/>
      <c r="Q88" s="136"/>
      <c r="R88" s="136"/>
    </row>
    <row r="89" spans="1:18" ht="23.25">
      <c r="A89" s="143"/>
      <c r="B89" s="143" t="s">
        <v>75</v>
      </c>
      <c r="C89" s="144"/>
      <c r="D89" s="145"/>
      <c r="E89" s="144"/>
      <c r="F89" s="143"/>
      <c r="G89" s="185"/>
      <c r="H89" s="186"/>
      <c r="I89" s="185"/>
      <c r="J89" s="137"/>
      <c r="K89" s="143"/>
      <c r="L89" s="146"/>
      <c r="M89" s="136"/>
      <c r="N89" s="136"/>
      <c r="O89" s="136"/>
      <c r="P89" s="136"/>
      <c r="Q89" s="136"/>
      <c r="R89" s="136"/>
    </row>
    <row r="90" spans="1:18" ht="23.25">
      <c r="A90" s="187" t="s">
        <v>76</v>
      </c>
      <c r="B90" s="147"/>
      <c r="C90" s="148"/>
      <c r="D90" s="149"/>
      <c r="E90" s="148"/>
      <c r="F90" s="149"/>
      <c r="G90" s="150"/>
      <c r="H90" s="147"/>
      <c r="I90" s="150"/>
      <c r="J90" s="136" t="s">
        <v>77</v>
      </c>
      <c r="K90" s="151">
        <f>59079899-734000</f>
        <v>58345899</v>
      </c>
      <c r="L90" s="152">
        <v>80</v>
      </c>
      <c r="M90" s="136"/>
      <c r="N90" s="136"/>
      <c r="O90" s="136"/>
      <c r="P90" s="136"/>
      <c r="Q90" s="136"/>
      <c r="R90" s="136"/>
    </row>
    <row r="91" spans="1:18" ht="23.25">
      <c r="A91" s="188" t="s">
        <v>108</v>
      </c>
      <c r="B91" s="151">
        <v>7131500</v>
      </c>
      <c r="C91" s="153">
        <v>0</v>
      </c>
      <c r="D91" s="149"/>
      <c r="E91" s="154"/>
      <c r="F91" s="149"/>
      <c r="G91" s="155"/>
      <c r="H91" s="151">
        <f aca="true" t="shared" si="2" ref="H91:H114">B91+D91-F91</f>
        <v>7131500</v>
      </c>
      <c r="I91" s="156">
        <f>C91+E91-G91</f>
        <v>0</v>
      </c>
      <c r="J91" s="136" t="s">
        <v>109</v>
      </c>
      <c r="K91" s="151"/>
      <c r="L91" s="157"/>
      <c r="M91" s="136"/>
      <c r="N91" s="136"/>
      <c r="O91" s="136"/>
      <c r="P91" s="136"/>
      <c r="Q91" s="136"/>
      <c r="R91" s="136"/>
    </row>
    <row r="92" spans="1:18" ht="23.25">
      <c r="A92" s="188" t="s">
        <v>110</v>
      </c>
      <c r="B92" s="151">
        <v>700000</v>
      </c>
      <c r="C92" s="153">
        <v>0</v>
      </c>
      <c r="D92" s="149"/>
      <c r="E92" s="154"/>
      <c r="F92" s="149"/>
      <c r="G92" s="155"/>
      <c r="H92" s="151">
        <f t="shared" si="2"/>
        <v>700000</v>
      </c>
      <c r="I92" s="156">
        <v>0</v>
      </c>
      <c r="J92" s="136" t="s">
        <v>111</v>
      </c>
      <c r="K92" s="159"/>
      <c r="L92" s="157">
        <v>0</v>
      </c>
      <c r="M92" s="136"/>
      <c r="N92" s="136"/>
      <c r="O92" s="136"/>
      <c r="P92" s="136"/>
      <c r="Q92" s="136"/>
      <c r="R92" s="136"/>
    </row>
    <row r="93" spans="1:18" ht="23.25">
      <c r="A93" s="188" t="s">
        <v>112</v>
      </c>
      <c r="B93" s="151">
        <v>92465</v>
      </c>
      <c r="C93" s="153">
        <v>0</v>
      </c>
      <c r="D93" s="149"/>
      <c r="E93" s="154"/>
      <c r="F93" s="149"/>
      <c r="G93" s="155"/>
      <c r="H93" s="151">
        <f t="shared" si="2"/>
        <v>92465</v>
      </c>
      <c r="I93" s="156">
        <v>0</v>
      </c>
      <c r="J93" s="174">
        <v>2555</v>
      </c>
      <c r="K93" s="151">
        <f>4430000+1819700+498500+1992000</f>
        <v>8740200</v>
      </c>
      <c r="L93" s="157">
        <v>0</v>
      </c>
      <c r="M93" s="136"/>
      <c r="N93" s="136"/>
      <c r="O93" s="136"/>
      <c r="P93" s="136"/>
      <c r="Q93" s="136"/>
      <c r="R93" s="136"/>
    </row>
    <row r="94" spans="1:18" ht="23.25">
      <c r="A94" s="188" t="s">
        <v>113</v>
      </c>
      <c r="B94" s="151">
        <v>13215041</v>
      </c>
      <c r="C94" s="153">
        <v>0</v>
      </c>
      <c r="D94" s="149">
        <v>246347</v>
      </c>
      <c r="E94" s="154">
        <v>59</v>
      </c>
      <c r="F94" s="149"/>
      <c r="G94" s="155"/>
      <c r="H94" s="151">
        <f t="shared" si="2"/>
        <v>13461388</v>
      </c>
      <c r="I94" s="156">
        <v>59</v>
      </c>
      <c r="J94" s="136" t="s">
        <v>114</v>
      </c>
      <c r="K94" s="151">
        <v>246347</v>
      </c>
      <c r="L94" s="157">
        <v>59</v>
      </c>
      <c r="M94" s="136"/>
      <c r="N94" s="136"/>
      <c r="O94" s="136"/>
      <c r="P94" s="136"/>
      <c r="Q94" s="136"/>
      <c r="R94" s="136"/>
    </row>
    <row r="95" spans="1:18" ht="23.25">
      <c r="A95" s="188" t="s">
        <v>115</v>
      </c>
      <c r="B95" s="151">
        <v>253000</v>
      </c>
      <c r="C95" s="153">
        <v>0</v>
      </c>
      <c r="D95" s="149"/>
      <c r="E95" s="154"/>
      <c r="F95" s="149"/>
      <c r="G95" s="155"/>
      <c r="H95" s="151">
        <f t="shared" si="2"/>
        <v>253000</v>
      </c>
      <c r="I95" s="156"/>
      <c r="J95" s="147" t="s">
        <v>116</v>
      </c>
      <c r="K95" s="151"/>
      <c r="L95" s="157"/>
      <c r="M95" s="136"/>
      <c r="N95" s="136"/>
      <c r="O95" s="136"/>
      <c r="P95" s="136"/>
      <c r="Q95" s="136"/>
      <c r="R95" s="136"/>
    </row>
    <row r="96" spans="1:18" ht="23.25">
      <c r="A96" s="188" t="s">
        <v>117</v>
      </c>
      <c r="B96" s="151">
        <f>13895011+1819700</f>
        <v>15714711</v>
      </c>
      <c r="C96" s="153">
        <v>0</v>
      </c>
      <c r="D96" s="149">
        <v>6422000</v>
      </c>
      <c r="E96" s="154">
        <v>0</v>
      </c>
      <c r="F96" s="149"/>
      <c r="G96" s="155"/>
      <c r="H96" s="151">
        <f t="shared" si="2"/>
        <v>22136711</v>
      </c>
      <c r="I96" s="156">
        <v>0</v>
      </c>
      <c r="J96" s="443" t="s">
        <v>118</v>
      </c>
      <c r="K96" s="156">
        <f>1955000+75000</f>
        <v>2030000</v>
      </c>
      <c r="L96" s="157">
        <v>0</v>
      </c>
      <c r="M96" s="136"/>
      <c r="N96" s="136"/>
      <c r="O96" s="136"/>
      <c r="P96" s="136"/>
      <c r="Q96" s="136"/>
      <c r="R96" s="136"/>
    </row>
    <row r="97" spans="1:18" ht="23.25">
      <c r="A97" s="188" t="s">
        <v>119</v>
      </c>
      <c r="B97" s="151">
        <v>13285000</v>
      </c>
      <c r="C97" s="153">
        <v>0</v>
      </c>
      <c r="D97" s="149"/>
      <c r="E97" s="154"/>
      <c r="F97" s="149"/>
      <c r="G97" s="155"/>
      <c r="H97" s="151">
        <f t="shared" si="2"/>
        <v>13285000</v>
      </c>
      <c r="I97" s="156">
        <v>0</v>
      </c>
      <c r="J97" s="443"/>
      <c r="K97" s="156"/>
      <c r="L97" s="157"/>
      <c r="M97" s="136"/>
      <c r="N97" s="136"/>
      <c r="O97" s="136"/>
      <c r="P97" s="136"/>
      <c r="Q97" s="136"/>
      <c r="R97" s="136"/>
    </row>
    <row r="98" spans="1:18" ht="23.25">
      <c r="A98" s="188" t="s">
        <v>120</v>
      </c>
      <c r="B98" s="151">
        <v>10525197</v>
      </c>
      <c r="C98" s="153">
        <v>0</v>
      </c>
      <c r="D98" s="149">
        <v>1287400</v>
      </c>
      <c r="E98" s="154">
        <v>0</v>
      </c>
      <c r="F98" s="149"/>
      <c r="G98" s="155"/>
      <c r="H98" s="151">
        <f t="shared" si="2"/>
        <v>11812597</v>
      </c>
      <c r="I98" s="156">
        <v>0</v>
      </c>
      <c r="J98" s="147" t="s">
        <v>121</v>
      </c>
      <c r="K98" s="156">
        <v>717000</v>
      </c>
      <c r="L98" s="157">
        <v>0</v>
      </c>
      <c r="M98" s="136"/>
      <c r="N98" s="136"/>
      <c r="O98" s="136"/>
      <c r="P98" s="136"/>
      <c r="Q98" s="136"/>
      <c r="R98" s="136"/>
    </row>
    <row r="99" spans="1:18" ht="23.25">
      <c r="A99" s="188" t="s">
        <v>122</v>
      </c>
      <c r="B99" s="151">
        <v>998000</v>
      </c>
      <c r="C99" s="153">
        <v>0</v>
      </c>
      <c r="D99" s="149"/>
      <c r="E99" s="154"/>
      <c r="F99" s="149"/>
      <c r="G99" s="155"/>
      <c r="H99" s="151">
        <f t="shared" si="2"/>
        <v>998000</v>
      </c>
      <c r="I99" s="156"/>
      <c r="J99" s="147" t="s">
        <v>123</v>
      </c>
      <c r="K99" s="156">
        <v>7500000</v>
      </c>
      <c r="L99" s="157">
        <v>0</v>
      </c>
      <c r="M99" s="136"/>
      <c r="N99" s="136"/>
      <c r="O99" s="136"/>
      <c r="P99" s="136"/>
      <c r="Q99" s="136"/>
      <c r="R99" s="136"/>
    </row>
    <row r="100" spans="1:18" ht="23.25">
      <c r="A100" s="188" t="s">
        <v>124</v>
      </c>
      <c r="B100" s="151">
        <v>305500</v>
      </c>
      <c r="C100" s="153">
        <v>0</v>
      </c>
      <c r="D100" s="149"/>
      <c r="E100" s="154"/>
      <c r="F100" s="149"/>
      <c r="G100" s="155"/>
      <c r="H100" s="151">
        <f t="shared" si="2"/>
        <v>305500</v>
      </c>
      <c r="I100" s="156"/>
      <c r="J100" s="147" t="s">
        <v>125</v>
      </c>
      <c r="K100" s="156">
        <v>17000</v>
      </c>
      <c r="L100" s="157"/>
      <c r="M100" s="136"/>
      <c r="N100" s="136"/>
      <c r="O100" s="136"/>
      <c r="P100" s="136"/>
      <c r="Q100" s="136"/>
      <c r="R100" s="136"/>
    </row>
    <row r="101" spans="1:18" ht="23.25">
      <c r="A101" s="188" t="s">
        <v>126</v>
      </c>
      <c r="B101" s="151">
        <v>100000</v>
      </c>
      <c r="C101" s="153">
        <v>0</v>
      </c>
      <c r="D101" s="149"/>
      <c r="E101" s="154"/>
      <c r="F101" s="149"/>
      <c r="G101" s="155"/>
      <c r="H101" s="151">
        <f t="shared" si="2"/>
        <v>100000</v>
      </c>
      <c r="I101" s="156"/>
      <c r="J101" s="147" t="s">
        <v>127</v>
      </c>
      <c r="K101" s="156">
        <v>1400000</v>
      </c>
      <c r="L101" s="157">
        <v>0</v>
      </c>
      <c r="M101" s="136"/>
      <c r="N101" s="136"/>
      <c r="O101" s="136"/>
      <c r="P101" s="136"/>
      <c r="Q101" s="136"/>
      <c r="R101" s="136"/>
    </row>
    <row r="102" spans="1:18" ht="23.25">
      <c r="A102" s="188" t="s">
        <v>128</v>
      </c>
      <c r="B102" s="151">
        <v>369799</v>
      </c>
      <c r="C102" s="153">
        <v>0</v>
      </c>
      <c r="D102" s="149"/>
      <c r="E102" s="154"/>
      <c r="F102" s="149"/>
      <c r="G102" s="155"/>
      <c r="H102" s="151">
        <f t="shared" si="2"/>
        <v>369799</v>
      </c>
      <c r="I102" s="156"/>
      <c r="J102" s="147" t="s">
        <v>129</v>
      </c>
      <c r="K102" s="156" t="s">
        <v>0</v>
      </c>
      <c r="L102" s="157"/>
      <c r="M102" s="136"/>
      <c r="N102" s="136"/>
      <c r="O102" s="136"/>
      <c r="P102" s="136"/>
      <c r="Q102" s="136"/>
      <c r="R102" s="136"/>
    </row>
    <row r="103" spans="1:18" ht="23.25">
      <c r="A103" s="188" t="s">
        <v>130</v>
      </c>
      <c r="B103" s="151">
        <v>912500</v>
      </c>
      <c r="C103" s="153">
        <v>0</v>
      </c>
      <c r="D103" s="149"/>
      <c r="E103" s="154"/>
      <c r="F103" s="149"/>
      <c r="G103" s="155"/>
      <c r="H103" s="151">
        <f t="shared" si="2"/>
        <v>912500</v>
      </c>
      <c r="I103" s="156"/>
      <c r="J103" s="190"/>
      <c r="K103" s="156"/>
      <c r="L103" s="157"/>
      <c r="M103" s="136"/>
      <c r="N103" s="191"/>
      <c r="O103" s="136"/>
      <c r="P103" s="136"/>
      <c r="Q103" s="136"/>
      <c r="R103" s="136"/>
    </row>
    <row r="104" spans="1:18" ht="23.25">
      <c r="A104" s="188" t="s">
        <v>131</v>
      </c>
      <c r="B104" s="151">
        <v>0</v>
      </c>
      <c r="C104" s="153">
        <v>0</v>
      </c>
      <c r="D104" s="149">
        <v>1740500</v>
      </c>
      <c r="E104" s="154">
        <v>0</v>
      </c>
      <c r="F104" s="149"/>
      <c r="G104" s="155"/>
      <c r="H104" s="151">
        <f t="shared" si="2"/>
        <v>1740500</v>
      </c>
      <c r="I104" s="156"/>
      <c r="J104" s="155"/>
      <c r="K104" s="156"/>
      <c r="L104" s="157"/>
      <c r="M104" s="136"/>
      <c r="N104" s="136"/>
      <c r="O104" s="136"/>
      <c r="P104" s="136"/>
      <c r="Q104" s="136"/>
      <c r="R104" s="136"/>
    </row>
    <row r="105" spans="1:13" ht="23.25">
      <c r="A105" s="187" t="s">
        <v>83</v>
      </c>
      <c r="B105" s="151"/>
      <c r="C105" s="153"/>
      <c r="D105" s="149"/>
      <c r="E105" s="153"/>
      <c r="F105" s="149"/>
      <c r="G105" s="155"/>
      <c r="H105" s="151"/>
      <c r="I105" s="156"/>
      <c r="J105" s="155"/>
      <c r="K105" s="156"/>
      <c r="L105" s="157"/>
      <c r="M105" s="136"/>
    </row>
    <row r="106" spans="1:13" ht="23.25">
      <c r="A106" s="160" t="s">
        <v>84</v>
      </c>
      <c r="B106" s="151">
        <f>1620903-4200</f>
        <v>1616703</v>
      </c>
      <c r="C106" s="153"/>
      <c r="D106" s="149">
        <v>53500</v>
      </c>
      <c r="E106" s="153">
        <v>0</v>
      </c>
      <c r="F106" s="149"/>
      <c r="G106" s="155"/>
      <c r="H106" s="151">
        <f t="shared" si="2"/>
        <v>1670203</v>
      </c>
      <c r="I106" s="156">
        <f>C106+E106-G106</f>
        <v>0</v>
      </c>
      <c r="J106" s="155"/>
      <c r="K106" s="156"/>
      <c r="L106" s="157"/>
      <c r="M106" s="136"/>
    </row>
    <row r="107" spans="1:12" ht="23.25">
      <c r="A107" s="147" t="s">
        <v>85</v>
      </c>
      <c r="B107" s="151">
        <v>29240</v>
      </c>
      <c r="C107" s="154"/>
      <c r="D107" s="162">
        <f>17000+8650</f>
        <v>25650</v>
      </c>
      <c r="E107" s="153"/>
      <c r="F107" s="149"/>
      <c r="G107" s="155"/>
      <c r="H107" s="151">
        <f t="shared" si="2"/>
        <v>54890</v>
      </c>
      <c r="I107" s="156">
        <f>C107+E107-G107</f>
        <v>0</v>
      </c>
      <c r="J107" s="192"/>
      <c r="K107" s="156"/>
      <c r="L107" s="157"/>
    </row>
    <row r="108" spans="1:12" ht="23.25">
      <c r="A108" s="160" t="s">
        <v>86</v>
      </c>
      <c r="B108" s="151">
        <v>70400</v>
      </c>
      <c r="C108" s="154"/>
      <c r="D108" s="162">
        <f>9500+16500</f>
        <v>26000</v>
      </c>
      <c r="E108" s="153">
        <v>0</v>
      </c>
      <c r="F108" s="149"/>
      <c r="G108" s="155"/>
      <c r="H108" s="151">
        <f t="shared" si="2"/>
        <v>96400</v>
      </c>
      <c r="I108" s="156">
        <v>0</v>
      </c>
      <c r="J108" s="147"/>
      <c r="K108" s="155"/>
      <c r="L108" s="161"/>
    </row>
    <row r="109" spans="1:12" ht="23.25">
      <c r="A109" s="147" t="s">
        <v>87</v>
      </c>
      <c r="B109" s="163">
        <v>3441400</v>
      </c>
      <c r="C109" s="154"/>
      <c r="D109" s="149"/>
      <c r="E109" s="154"/>
      <c r="F109" s="149"/>
      <c r="G109" s="155"/>
      <c r="H109" s="151">
        <f t="shared" si="2"/>
        <v>3441400</v>
      </c>
      <c r="I109" s="156">
        <f>C109+E109-G109</f>
        <v>0</v>
      </c>
      <c r="J109" s="147"/>
      <c r="K109" s="155"/>
      <c r="L109" s="155"/>
    </row>
    <row r="110" spans="1:12" ht="23.25">
      <c r="A110" s="147" t="s">
        <v>88</v>
      </c>
      <c r="B110" s="151">
        <v>134800</v>
      </c>
      <c r="C110" s="154"/>
      <c r="D110" s="149">
        <v>17000</v>
      </c>
      <c r="E110" s="154"/>
      <c r="F110" s="149"/>
      <c r="G110" s="155"/>
      <c r="H110" s="151">
        <f t="shared" si="2"/>
        <v>151800</v>
      </c>
      <c r="I110" s="156">
        <f>C110+E110-G110</f>
        <v>0</v>
      </c>
      <c r="J110" s="193"/>
      <c r="K110" s="194"/>
      <c r="L110" s="155"/>
    </row>
    <row r="111" spans="1:12" ht="23.25">
      <c r="A111" s="147" t="s">
        <v>89</v>
      </c>
      <c r="B111" s="151">
        <v>78152.8</v>
      </c>
      <c r="C111" s="154">
        <v>80</v>
      </c>
      <c r="D111" s="149"/>
      <c r="E111" s="154"/>
      <c r="F111" s="149"/>
      <c r="G111" s="155"/>
      <c r="H111" s="151">
        <f t="shared" si="2"/>
        <v>78152.8</v>
      </c>
      <c r="I111" s="156">
        <f>C111+E111-G111</f>
        <v>80</v>
      </c>
      <c r="J111" s="193"/>
      <c r="K111" s="194"/>
      <c r="L111" s="195"/>
    </row>
    <row r="112" spans="1:12" ht="23.25">
      <c r="A112" s="147" t="s">
        <v>90</v>
      </c>
      <c r="B112" s="151">
        <f>97500+41340</f>
        <v>138840</v>
      </c>
      <c r="C112" s="154"/>
      <c r="D112" s="149">
        <v>4200</v>
      </c>
      <c r="E112" s="154">
        <v>0</v>
      </c>
      <c r="F112" s="149"/>
      <c r="G112" s="155"/>
      <c r="H112" s="151">
        <f t="shared" si="2"/>
        <v>143040</v>
      </c>
      <c r="I112" s="156">
        <f>C112+E112-G112</f>
        <v>0</v>
      </c>
      <c r="J112" s="147"/>
      <c r="K112" s="155"/>
      <c r="L112" s="195"/>
    </row>
    <row r="113" spans="1:12" ht="23.25">
      <c r="A113" s="147" t="s">
        <v>132</v>
      </c>
      <c r="B113" s="151">
        <v>18800</v>
      </c>
      <c r="C113" s="154"/>
      <c r="D113" s="149"/>
      <c r="E113" s="154"/>
      <c r="F113" s="149"/>
      <c r="G113" s="155"/>
      <c r="H113" s="151">
        <f t="shared" si="2"/>
        <v>18800</v>
      </c>
      <c r="I113" s="156"/>
      <c r="J113" s="196"/>
      <c r="K113" s="195"/>
      <c r="L113" s="155"/>
    </row>
    <row r="114" spans="1:13" ht="23.25">
      <c r="A114" s="147" t="s">
        <v>133</v>
      </c>
      <c r="B114" s="151">
        <v>59800</v>
      </c>
      <c r="C114" s="154"/>
      <c r="D114" s="149"/>
      <c r="E114" s="154"/>
      <c r="F114" s="149"/>
      <c r="G114" s="155"/>
      <c r="H114" s="151">
        <f t="shared" si="2"/>
        <v>59800</v>
      </c>
      <c r="I114" s="156"/>
      <c r="J114" s="193"/>
      <c r="K114" s="194"/>
      <c r="L114" s="195"/>
      <c r="M114" s="15"/>
    </row>
    <row r="115" spans="1:13" ht="23.25">
      <c r="A115" s="164" t="s">
        <v>352</v>
      </c>
      <c r="B115" s="165">
        <f>SUM(B91:B114)+INT(SUM(C91:C114)/100)</f>
        <v>69190848.8</v>
      </c>
      <c r="C115" s="166">
        <f>MOD(SUM(C91:C114),100)</f>
        <v>80</v>
      </c>
      <c r="D115" s="167">
        <f>SUM(D91:D114)+INT(SUM(E91:E114)/100)</f>
        <v>9822597</v>
      </c>
      <c r="E115" s="166">
        <v>59</v>
      </c>
      <c r="F115" s="167">
        <f>SUM(F91:F114)+INT(SUM(G91:G114)/100)</f>
        <v>0</v>
      </c>
      <c r="G115" s="166"/>
      <c r="H115" s="165">
        <f>SUM(H91:H114)+1</f>
        <v>79013446.8</v>
      </c>
      <c r="I115" s="166">
        <f>MOD(SUM(I91:I114),100)</f>
        <v>39</v>
      </c>
      <c r="J115" s="197" t="s">
        <v>352</v>
      </c>
      <c r="K115" s="198">
        <f>SUM(K90:K114)+1</f>
        <v>78996447</v>
      </c>
      <c r="L115" s="199">
        <v>39</v>
      </c>
      <c r="M115" s="15"/>
    </row>
    <row r="116" spans="1:13" ht="29.25" customHeight="1">
      <c r="A116" s="200" t="s">
        <v>134</v>
      </c>
      <c r="B116" s="201"/>
      <c r="C116" s="202" t="s">
        <v>39</v>
      </c>
      <c r="D116" s="203"/>
      <c r="E116" s="204"/>
      <c r="F116" s="203" t="s">
        <v>135</v>
      </c>
      <c r="G116" s="204"/>
      <c r="H116" s="201"/>
      <c r="I116" s="204"/>
      <c r="J116" s="205"/>
      <c r="K116" s="15"/>
      <c r="L116" s="15"/>
      <c r="M116" s="15"/>
    </row>
    <row r="117" spans="1:12" ht="23.25">
      <c r="A117" s="136"/>
      <c r="B117" s="136"/>
      <c r="C117" s="171"/>
      <c r="D117" s="172"/>
      <c r="E117" s="171"/>
      <c r="F117" s="136"/>
      <c r="G117" s="136"/>
      <c r="H117" s="136"/>
      <c r="I117" s="136"/>
      <c r="J117" s="136"/>
      <c r="K117" s="136"/>
      <c r="L117" s="136"/>
    </row>
    <row r="118" spans="1:12" ht="23.25">
      <c r="A118" s="136" t="s">
        <v>408</v>
      </c>
      <c r="B118" s="435" t="s">
        <v>409</v>
      </c>
      <c r="C118" s="435"/>
      <c r="D118" s="435"/>
      <c r="E118" s="435" t="s">
        <v>410</v>
      </c>
      <c r="F118" s="435"/>
      <c r="G118" s="435"/>
      <c r="H118" s="435"/>
      <c r="J118" s="136"/>
      <c r="K118" s="136"/>
      <c r="L118" s="136"/>
    </row>
    <row r="119" spans="1:12" ht="23.25">
      <c r="A119" s="174" t="s">
        <v>40</v>
      </c>
      <c r="B119" s="435" t="s">
        <v>396</v>
      </c>
      <c r="C119" s="435"/>
      <c r="D119" s="435"/>
      <c r="E119" s="435" t="s">
        <v>411</v>
      </c>
      <c r="F119" s="435"/>
      <c r="G119" s="435"/>
      <c r="H119" s="435"/>
      <c r="J119" s="136"/>
      <c r="K119" s="136"/>
      <c r="L119" s="136"/>
    </row>
    <row r="120" spans="1:12" ht="23.25">
      <c r="A120" s="136"/>
      <c r="B120" s="136"/>
      <c r="C120" s="171"/>
      <c r="D120" s="172"/>
      <c r="E120" s="171"/>
      <c r="F120" s="136"/>
      <c r="G120" s="136"/>
      <c r="H120" s="136"/>
      <c r="I120" s="136"/>
      <c r="J120" s="136"/>
      <c r="K120" s="136"/>
      <c r="L120" s="136"/>
    </row>
    <row r="121" spans="1:12" ht="37.5" customHeight="1">
      <c r="A121" s="441" t="s">
        <v>151</v>
      </c>
      <c r="B121" s="441"/>
      <c r="C121" s="441"/>
      <c r="D121" s="441"/>
      <c r="E121" s="441"/>
      <c r="F121" s="441"/>
      <c r="G121" s="441"/>
      <c r="H121" s="441"/>
      <c r="I121" s="136"/>
      <c r="J121" s="136"/>
      <c r="K121" s="136"/>
      <c r="L121" s="136"/>
    </row>
    <row r="122" spans="1:12" s="208" customFormat="1" ht="23.25">
      <c r="A122" s="206" t="s">
        <v>152</v>
      </c>
      <c r="B122" s="15"/>
      <c r="C122" s="15"/>
      <c r="D122" s="15"/>
      <c r="E122" s="15"/>
      <c r="F122" s="136"/>
      <c r="G122" s="136"/>
      <c r="H122" s="136"/>
      <c r="I122" s="136"/>
      <c r="J122" s="207"/>
      <c r="K122" s="207"/>
      <c r="L122" s="207"/>
    </row>
    <row r="123" spans="1:12" s="211" customFormat="1" ht="93" customHeight="1">
      <c r="A123" s="437" t="s">
        <v>153</v>
      </c>
      <c r="B123" s="437"/>
      <c r="C123" s="437"/>
      <c r="D123" s="438" t="s">
        <v>154</v>
      </c>
      <c r="E123" s="438"/>
      <c r="F123" s="209">
        <v>788900</v>
      </c>
      <c r="G123" s="209" t="s">
        <v>45</v>
      </c>
      <c r="H123" s="209"/>
      <c r="I123" s="207"/>
      <c r="J123" s="210"/>
      <c r="K123" s="210"/>
      <c r="L123" s="210"/>
    </row>
    <row r="124" spans="1:12" s="211" customFormat="1" ht="51" customHeight="1">
      <c r="A124" s="444" t="s">
        <v>155</v>
      </c>
      <c r="B124" s="444"/>
      <c r="C124" s="444"/>
      <c r="D124" s="434" t="s">
        <v>156</v>
      </c>
      <c r="E124" s="434"/>
      <c r="F124" s="212">
        <v>246347.59</v>
      </c>
      <c r="G124" s="212" t="s">
        <v>45</v>
      </c>
      <c r="H124" s="212"/>
      <c r="I124" s="210"/>
      <c r="J124" s="210"/>
      <c r="K124" s="210"/>
      <c r="L124" s="210"/>
    </row>
    <row r="125" spans="1:12" s="211" customFormat="1" ht="80.25" customHeight="1">
      <c r="A125" s="440" t="s">
        <v>157</v>
      </c>
      <c r="B125" s="440"/>
      <c r="C125" s="440"/>
      <c r="D125" s="434" t="s">
        <v>158</v>
      </c>
      <c r="E125" s="434"/>
      <c r="F125" s="212">
        <v>1992000</v>
      </c>
      <c r="G125" s="212" t="s">
        <v>45</v>
      </c>
      <c r="H125" s="212"/>
      <c r="I125" s="210"/>
      <c r="J125" s="210"/>
      <c r="K125" s="210"/>
      <c r="L125" s="210"/>
    </row>
    <row r="126" spans="1:12" s="211" customFormat="1" ht="54.75" customHeight="1">
      <c r="A126" s="440" t="s">
        <v>159</v>
      </c>
      <c r="B126" s="440"/>
      <c r="C126" s="440"/>
      <c r="D126" s="434" t="s">
        <v>158</v>
      </c>
      <c r="E126" s="434"/>
      <c r="F126" s="212">
        <v>4430000</v>
      </c>
      <c r="G126" s="212" t="s">
        <v>45</v>
      </c>
      <c r="H126" s="212"/>
      <c r="I126" s="210"/>
      <c r="J126" s="210"/>
      <c r="K126" s="210"/>
      <c r="L126" s="210"/>
    </row>
    <row r="127" spans="1:12" s="211" customFormat="1" ht="77.25" customHeight="1">
      <c r="A127" s="440" t="s">
        <v>160</v>
      </c>
      <c r="B127" s="440"/>
      <c r="C127" s="440"/>
      <c r="D127" s="434" t="s">
        <v>158</v>
      </c>
      <c r="E127" s="434"/>
      <c r="F127" s="212">
        <v>498500</v>
      </c>
      <c r="G127" s="212" t="s">
        <v>45</v>
      </c>
      <c r="H127" s="212"/>
      <c r="I127" s="210"/>
      <c r="J127" s="210"/>
      <c r="K127" s="210"/>
      <c r="L127" s="210"/>
    </row>
    <row r="128" spans="1:12" ht="35.25" customHeight="1">
      <c r="A128" s="440" t="s">
        <v>161</v>
      </c>
      <c r="B128" s="440"/>
      <c r="C128" s="440"/>
      <c r="D128" s="434" t="s">
        <v>158</v>
      </c>
      <c r="E128" s="434"/>
      <c r="F128" s="212">
        <v>1740500</v>
      </c>
      <c r="G128" s="212" t="s">
        <v>45</v>
      </c>
      <c r="H128" s="212"/>
      <c r="I128" s="210"/>
      <c r="J128" s="136"/>
      <c r="K128" s="136"/>
      <c r="L128" s="136"/>
    </row>
    <row r="129" spans="1:12" s="211" customFormat="1" ht="23.25">
      <c r="A129" s="213" t="s">
        <v>162</v>
      </c>
      <c r="B129" s="214"/>
      <c r="C129" s="171"/>
      <c r="D129" s="180"/>
      <c r="E129" s="171"/>
      <c r="F129" s="215"/>
      <c r="G129" s="136"/>
      <c r="H129" s="136"/>
      <c r="I129" s="136"/>
      <c r="J129" s="210"/>
      <c r="K129" s="210"/>
      <c r="L129" s="210"/>
    </row>
    <row r="130" spans="1:12" ht="23.25">
      <c r="A130" s="433" t="s">
        <v>163</v>
      </c>
      <c r="B130" s="433"/>
      <c r="C130" s="433"/>
      <c r="D130" s="438" t="s">
        <v>154</v>
      </c>
      <c r="E130" s="438"/>
      <c r="F130" s="212">
        <v>19000</v>
      </c>
      <c r="G130" s="212" t="s">
        <v>45</v>
      </c>
      <c r="H130" s="212"/>
      <c r="I130" s="210"/>
      <c r="J130" s="136"/>
      <c r="K130" s="136"/>
      <c r="L130" s="136"/>
    </row>
    <row r="131" spans="1:12" ht="23.25">
      <c r="A131" s="437" t="s">
        <v>164</v>
      </c>
      <c r="B131" s="437"/>
      <c r="C131" s="437"/>
      <c r="D131" s="438" t="s">
        <v>154</v>
      </c>
      <c r="E131" s="438"/>
      <c r="F131" s="216">
        <v>26000</v>
      </c>
      <c r="G131" s="216" t="s">
        <v>45</v>
      </c>
      <c r="H131" s="216"/>
      <c r="I131" s="136"/>
      <c r="J131" s="136"/>
      <c r="K131" s="136"/>
      <c r="L131" s="136"/>
    </row>
    <row r="132" spans="1:12" ht="23.25">
      <c r="A132" s="437" t="s">
        <v>165</v>
      </c>
      <c r="B132" s="437"/>
      <c r="C132" s="437"/>
      <c r="D132" s="438" t="s">
        <v>154</v>
      </c>
      <c r="E132" s="438"/>
      <c r="F132" s="216">
        <v>6000</v>
      </c>
      <c r="G132" s="216" t="s">
        <v>45</v>
      </c>
      <c r="H132" s="216"/>
      <c r="I132" s="136"/>
      <c r="J132" s="136"/>
      <c r="K132" s="136"/>
      <c r="L132" s="136"/>
    </row>
    <row r="133" spans="1:12" ht="23.25">
      <c r="A133" s="437" t="s">
        <v>166</v>
      </c>
      <c r="B133" s="437"/>
      <c r="C133" s="437"/>
      <c r="D133" s="438" t="s">
        <v>154</v>
      </c>
      <c r="E133" s="438"/>
      <c r="F133" s="216">
        <v>2500</v>
      </c>
      <c r="G133" s="216" t="s">
        <v>45</v>
      </c>
      <c r="H133" s="216"/>
      <c r="I133" s="136"/>
      <c r="J133" s="136"/>
      <c r="K133" s="136"/>
      <c r="L133" s="136"/>
    </row>
    <row r="134" spans="1:12" ht="35.25" customHeight="1">
      <c r="A134" s="9" t="s">
        <v>167</v>
      </c>
      <c r="B134" s="8"/>
      <c r="C134" s="8"/>
      <c r="E134" s="171"/>
      <c r="F134" s="217"/>
      <c r="G134" s="217"/>
      <c r="H134" s="217"/>
      <c r="I134" s="136"/>
      <c r="J134" s="136"/>
      <c r="K134" s="136"/>
      <c r="L134" s="136"/>
    </row>
    <row r="135" spans="1:12" ht="23.25">
      <c r="A135" s="437" t="s">
        <v>168</v>
      </c>
      <c r="B135" s="437"/>
      <c r="C135" s="437"/>
      <c r="D135" s="438" t="s">
        <v>154</v>
      </c>
      <c r="E135" s="438"/>
      <c r="F135" s="216">
        <v>8650</v>
      </c>
      <c r="G135" s="216" t="s">
        <v>45</v>
      </c>
      <c r="H135" s="216"/>
      <c r="I135" s="136"/>
      <c r="J135" s="136"/>
      <c r="K135" s="136"/>
      <c r="L135" s="136"/>
    </row>
    <row r="136" spans="1:12" ht="23.25">
      <c r="A136" s="8" t="s">
        <v>169</v>
      </c>
      <c r="B136" s="8"/>
      <c r="C136" s="8"/>
      <c r="D136" s="3" t="s">
        <v>170</v>
      </c>
      <c r="E136" s="3"/>
      <c r="F136" s="217">
        <v>17000</v>
      </c>
      <c r="G136" s="217" t="s">
        <v>45</v>
      </c>
      <c r="H136" s="217"/>
      <c r="I136" s="136"/>
      <c r="J136" s="136"/>
      <c r="K136" s="136"/>
      <c r="L136" s="136"/>
    </row>
    <row r="137" spans="1:12" ht="33" customHeight="1">
      <c r="A137" s="9" t="s">
        <v>171</v>
      </c>
      <c r="B137" s="8"/>
      <c r="C137" s="8"/>
      <c r="E137" s="171"/>
      <c r="F137" s="217"/>
      <c r="G137" s="217"/>
      <c r="H137" s="217"/>
      <c r="I137" s="136"/>
      <c r="J137" s="136"/>
      <c r="K137" s="136"/>
      <c r="L137" s="136"/>
    </row>
    <row r="138" spans="1:12" ht="23.25">
      <c r="A138" s="437" t="s">
        <v>172</v>
      </c>
      <c r="B138" s="437"/>
      <c r="C138" s="437"/>
      <c r="D138" s="438" t="s">
        <v>154</v>
      </c>
      <c r="E138" s="438"/>
      <c r="F138" s="216">
        <v>2100</v>
      </c>
      <c r="G138" s="216" t="s">
        <v>45</v>
      </c>
      <c r="H138" s="216"/>
      <c r="I138" s="136"/>
      <c r="J138" s="136"/>
      <c r="K138" s="136"/>
      <c r="L138" s="136"/>
    </row>
    <row r="139" spans="1:12" ht="23.25">
      <c r="A139" s="16" t="s">
        <v>173</v>
      </c>
      <c r="B139" s="16"/>
      <c r="C139" s="16"/>
      <c r="D139" s="438" t="s">
        <v>154</v>
      </c>
      <c r="E139" s="438"/>
      <c r="F139" s="218">
        <v>2100</v>
      </c>
      <c r="G139" s="218" t="s">
        <v>45</v>
      </c>
      <c r="H139" s="218"/>
      <c r="I139" s="136"/>
      <c r="J139" s="136"/>
      <c r="K139" s="136"/>
      <c r="L139" s="136"/>
    </row>
    <row r="140" spans="1:12" ht="30.75" customHeight="1">
      <c r="A140" s="219" t="s">
        <v>174</v>
      </c>
      <c r="B140" s="16"/>
      <c r="C140" s="16"/>
      <c r="E140" s="171"/>
      <c r="F140" s="220"/>
      <c r="G140" s="220"/>
      <c r="H140" s="220"/>
      <c r="I140" s="136"/>
      <c r="J140" s="136"/>
      <c r="K140" s="136"/>
      <c r="L140" s="136"/>
    </row>
    <row r="141" spans="1:12" ht="23.25">
      <c r="A141" s="437" t="s">
        <v>175</v>
      </c>
      <c r="B141" s="437"/>
      <c r="C141" s="437"/>
      <c r="D141" s="438" t="s">
        <v>154</v>
      </c>
      <c r="E141" s="438"/>
      <c r="F141" s="216">
        <v>13000</v>
      </c>
      <c r="G141" s="216" t="s">
        <v>45</v>
      </c>
      <c r="H141" s="216"/>
      <c r="I141" s="136"/>
      <c r="J141" s="136"/>
      <c r="K141" s="136"/>
      <c r="L141" s="136"/>
    </row>
    <row r="142" spans="1:12" ht="29.25" customHeight="1">
      <c r="A142" s="8"/>
      <c r="B142" s="8"/>
      <c r="C142" s="8" t="s">
        <v>176</v>
      </c>
      <c r="D142" s="3"/>
      <c r="E142" s="3"/>
      <c r="F142" s="217"/>
      <c r="G142" s="217"/>
      <c r="H142" s="217"/>
      <c r="I142" s="136"/>
      <c r="J142" s="136"/>
      <c r="K142" s="136"/>
      <c r="L142" s="136"/>
    </row>
    <row r="143" spans="1:12" ht="27.75" customHeight="1">
      <c r="A143" s="437" t="s">
        <v>177</v>
      </c>
      <c r="B143" s="437"/>
      <c r="C143" s="437"/>
      <c r="D143" s="438" t="s">
        <v>154</v>
      </c>
      <c r="E143" s="438"/>
      <c r="F143" s="216">
        <v>3500</v>
      </c>
      <c r="G143" s="216" t="s">
        <v>45</v>
      </c>
      <c r="H143" s="216"/>
      <c r="I143" s="136"/>
      <c r="J143" s="136"/>
      <c r="K143" s="136"/>
      <c r="L143" s="136"/>
    </row>
    <row r="144" spans="1:12" ht="23.25">
      <c r="A144" s="8" t="s">
        <v>178</v>
      </c>
      <c r="B144" s="8"/>
      <c r="C144" s="8"/>
      <c r="D144" s="438" t="s">
        <v>154</v>
      </c>
      <c r="E144" s="438"/>
      <c r="F144" s="217">
        <v>9500</v>
      </c>
      <c r="G144" s="217" t="s">
        <v>45</v>
      </c>
      <c r="H144" s="217"/>
      <c r="I144" s="136"/>
      <c r="J144" s="136"/>
      <c r="K144" s="136"/>
      <c r="L144" s="136"/>
    </row>
    <row r="145" spans="1:12" ht="24" thickBot="1">
      <c r="A145" s="436" t="s">
        <v>179</v>
      </c>
      <c r="B145" s="436"/>
      <c r="C145" s="436"/>
      <c r="D145" s="436"/>
      <c r="E145" s="171"/>
      <c r="F145" s="221">
        <f>SUM(F123:H144)</f>
        <v>9805597.59</v>
      </c>
      <c r="G145" s="221" t="s">
        <v>45</v>
      </c>
      <c r="H145" s="221"/>
      <c r="I145" s="136"/>
      <c r="J145" s="136"/>
      <c r="K145" s="136"/>
      <c r="L145" s="136"/>
    </row>
    <row r="146" spans="1:12" ht="24" thickTop="1">
      <c r="A146" s="222" t="s">
        <v>38</v>
      </c>
      <c r="B146" s="18" t="s">
        <v>180</v>
      </c>
      <c r="C146" s="18"/>
      <c r="D146" s="18"/>
      <c r="E146" s="171"/>
      <c r="F146" s="223" t="s">
        <v>44</v>
      </c>
      <c r="G146" s="224"/>
      <c r="H146" s="224"/>
      <c r="I146" s="136"/>
      <c r="J146" s="136"/>
      <c r="K146" s="136"/>
      <c r="L146" s="136"/>
    </row>
    <row r="147" spans="1:12" ht="23.25">
      <c r="A147" s="18"/>
      <c r="B147" s="18"/>
      <c r="C147" s="18"/>
      <c r="D147" s="18"/>
      <c r="E147" s="171"/>
      <c r="F147" s="224"/>
      <c r="G147" s="224"/>
      <c r="H147" s="224"/>
      <c r="I147" s="136"/>
      <c r="J147" s="136"/>
      <c r="K147" s="136"/>
      <c r="L147" s="136"/>
    </row>
    <row r="148" spans="1:12" ht="23.25">
      <c r="A148" s="136" t="s">
        <v>408</v>
      </c>
      <c r="B148" s="435" t="s">
        <v>409</v>
      </c>
      <c r="C148" s="435"/>
      <c r="D148" s="435"/>
      <c r="E148" s="435" t="s">
        <v>410</v>
      </c>
      <c r="F148" s="435"/>
      <c r="G148" s="435"/>
      <c r="H148" s="435"/>
      <c r="J148" s="136"/>
      <c r="K148" s="136"/>
      <c r="L148" s="136"/>
    </row>
    <row r="149" spans="1:12" ht="23.25">
      <c r="A149" s="174" t="s">
        <v>40</v>
      </c>
      <c r="B149" s="435" t="s">
        <v>396</v>
      </c>
      <c r="C149" s="435"/>
      <c r="D149" s="435"/>
      <c r="E149" s="435" t="s">
        <v>411</v>
      </c>
      <c r="F149" s="435"/>
      <c r="G149" s="435"/>
      <c r="H149" s="435"/>
      <c r="J149" s="136"/>
      <c r="K149" s="136"/>
      <c r="L149" s="136"/>
    </row>
    <row r="150" spans="1:18" ht="23.25">
      <c r="A150" s="435" t="s">
        <v>66</v>
      </c>
      <c r="B150" s="435"/>
      <c r="C150" s="435"/>
      <c r="D150" s="435"/>
      <c r="E150" s="435"/>
      <c r="F150" s="435"/>
      <c r="G150" s="435"/>
      <c r="H150" s="435"/>
      <c r="I150" s="435"/>
      <c r="J150" s="435"/>
      <c r="K150" s="435"/>
      <c r="L150" s="435"/>
      <c r="M150" s="136"/>
      <c r="N150" s="136"/>
      <c r="O150" s="136"/>
      <c r="P150" s="136"/>
      <c r="Q150" s="136"/>
      <c r="R150" s="136"/>
    </row>
    <row r="151" spans="1:18" ht="23.25">
      <c r="A151" s="435" t="s">
        <v>67</v>
      </c>
      <c r="B151" s="435"/>
      <c r="C151" s="435"/>
      <c r="D151" s="435"/>
      <c r="E151" s="435"/>
      <c r="F151" s="435"/>
      <c r="G151" s="435"/>
      <c r="H151" s="435"/>
      <c r="I151" s="435"/>
      <c r="J151" s="435"/>
      <c r="K151" s="435"/>
      <c r="L151" s="435"/>
      <c r="M151" s="136"/>
      <c r="N151" s="136"/>
      <c r="O151" s="136"/>
      <c r="P151" s="136"/>
      <c r="Q151" s="136"/>
      <c r="R151" s="136"/>
    </row>
    <row r="152" spans="1:18" ht="23.25">
      <c r="A152" s="442" t="s">
        <v>373</v>
      </c>
      <c r="B152" s="442"/>
      <c r="C152" s="442"/>
      <c r="D152" s="442"/>
      <c r="E152" s="442"/>
      <c r="F152" s="442"/>
      <c r="G152" s="442"/>
      <c r="H152" s="442"/>
      <c r="I152" s="442"/>
      <c r="J152" s="442"/>
      <c r="K152" s="442"/>
      <c r="L152" s="442"/>
      <c r="M152" s="136"/>
      <c r="N152" s="136"/>
      <c r="O152" s="136"/>
      <c r="P152" s="136"/>
      <c r="Q152" s="136"/>
      <c r="R152" s="136"/>
    </row>
    <row r="153" spans="1:18" ht="23.25" customHeight="1">
      <c r="A153" s="138" t="s">
        <v>69</v>
      </c>
      <c r="B153" s="138" t="s">
        <v>70</v>
      </c>
      <c r="C153" s="139"/>
      <c r="D153" s="140" t="s">
        <v>374</v>
      </c>
      <c r="E153" s="139"/>
      <c r="F153" s="138" t="s">
        <v>72</v>
      </c>
      <c r="G153" s="182"/>
      <c r="H153" s="183" t="s">
        <v>73</v>
      </c>
      <c r="I153" s="184"/>
      <c r="J153" s="141" t="s">
        <v>74</v>
      </c>
      <c r="K153" s="138" t="s">
        <v>360</v>
      </c>
      <c r="L153" s="142"/>
      <c r="M153" s="136"/>
      <c r="N153" s="136"/>
      <c r="O153" s="136"/>
      <c r="P153" s="136"/>
      <c r="Q153" s="136"/>
      <c r="R153" s="136"/>
    </row>
    <row r="154" spans="1:18" ht="23.25">
      <c r="A154" s="143"/>
      <c r="B154" s="143" t="s">
        <v>75</v>
      </c>
      <c r="C154" s="144"/>
      <c r="D154" s="145" t="s">
        <v>375</v>
      </c>
      <c r="E154" s="144"/>
      <c r="F154" s="143"/>
      <c r="G154" s="185"/>
      <c r="H154" s="186"/>
      <c r="I154" s="185"/>
      <c r="J154" s="137"/>
      <c r="K154" s="143"/>
      <c r="L154" s="146"/>
      <c r="M154" s="136"/>
      <c r="N154" s="136"/>
      <c r="O154" s="136"/>
      <c r="P154" s="136"/>
      <c r="Q154" s="136"/>
      <c r="R154" s="136"/>
    </row>
    <row r="155" spans="1:18" ht="23.25">
      <c r="A155" s="187" t="s">
        <v>76</v>
      </c>
      <c r="B155" s="147"/>
      <c r="C155" s="148"/>
      <c r="D155" s="149"/>
      <c r="E155" s="148"/>
      <c r="F155" s="149"/>
      <c r="G155" s="150"/>
      <c r="H155" s="147"/>
      <c r="I155" s="150"/>
      <c r="J155" s="136" t="s">
        <v>77</v>
      </c>
      <c r="K155" s="151">
        <v>17535989</v>
      </c>
      <c r="L155" s="152">
        <v>80</v>
      </c>
      <c r="M155" s="136"/>
      <c r="N155" s="136"/>
      <c r="O155" s="136"/>
      <c r="P155" s="136"/>
      <c r="Q155" s="136"/>
      <c r="R155" s="136"/>
    </row>
    <row r="156" spans="1:18" ht="23.25">
      <c r="A156" s="188" t="s">
        <v>108</v>
      </c>
      <c r="B156" s="151">
        <v>7131500</v>
      </c>
      <c r="C156" s="153">
        <v>0</v>
      </c>
      <c r="D156" s="149"/>
      <c r="E156" s="154"/>
      <c r="F156" s="149"/>
      <c r="G156" s="155"/>
      <c r="H156" s="151">
        <f>+B156-D156</f>
        <v>7131500</v>
      </c>
      <c r="I156" s="156">
        <f>C156+E156-G156</f>
        <v>0</v>
      </c>
      <c r="J156" s="443" t="s">
        <v>118</v>
      </c>
      <c r="K156" s="156">
        <f>1955000+75000</f>
        <v>2030000</v>
      </c>
      <c r="L156" s="157"/>
      <c r="M156" s="136"/>
      <c r="N156" s="136"/>
      <c r="O156" s="136"/>
      <c r="P156" s="136"/>
      <c r="Q156" s="136"/>
      <c r="R156" s="136"/>
    </row>
    <row r="157" spans="1:18" ht="23.25">
      <c r="A157" s="188" t="s">
        <v>110</v>
      </c>
      <c r="B157" s="151">
        <v>700000</v>
      </c>
      <c r="C157" s="153">
        <v>0</v>
      </c>
      <c r="D157" s="149"/>
      <c r="E157" s="154"/>
      <c r="F157" s="149"/>
      <c r="G157" s="155"/>
      <c r="H157" s="151">
        <f aca="true" t="shared" si="3" ref="H157:H181">+B157-D157</f>
        <v>700000</v>
      </c>
      <c r="I157" s="156">
        <v>0</v>
      </c>
      <c r="J157" s="443"/>
      <c r="K157" s="156"/>
      <c r="L157" s="157">
        <v>0</v>
      </c>
      <c r="M157" s="136"/>
      <c r="N157" s="136"/>
      <c r="O157" s="136"/>
      <c r="P157" s="136"/>
      <c r="Q157" s="136"/>
      <c r="R157" s="136"/>
    </row>
    <row r="158" spans="1:18" ht="23.25">
      <c r="A158" s="188" t="s">
        <v>112</v>
      </c>
      <c r="B158" s="151">
        <v>92465</v>
      </c>
      <c r="C158" s="153">
        <v>0</v>
      </c>
      <c r="D158" s="149"/>
      <c r="E158" s="154"/>
      <c r="F158" s="149"/>
      <c r="G158" s="155"/>
      <c r="H158" s="151">
        <f t="shared" si="3"/>
        <v>92465</v>
      </c>
      <c r="I158" s="156">
        <v>0</v>
      </c>
      <c r="J158" s="147" t="s">
        <v>121</v>
      </c>
      <c r="K158" s="156">
        <v>717000</v>
      </c>
      <c r="L158" s="157">
        <v>0</v>
      </c>
      <c r="M158" s="136"/>
      <c r="N158" s="136"/>
      <c r="O158" s="136"/>
      <c r="P158" s="136"/>
      <c r="Q158" s="136"/>
      <c r="R158" s="136"/>
    </row>
    <row r="159" spans="1:18" ht="23.25">
      <c r="A159" s="188" t="s">
        <v>113</v>
      </c>
      <c r="B159" s="151">
        <v>13461388</v>
      </c>
      <c r="C159" s="153">
        <v>59</v>
      </c>
      <c r="D159" s="149">
        <v>246347</v>
      </c>
      <c r="E159" s="154">
        <v>59</v>
      </c>
      <c r="F159" s="149"/>
      <c r="G159" s="155"/>
      <c r="H159" s="151">
        <f>+B159-D159</f>
        <v>13215041</v>
      </c>
      <c r="I159" s="156">
        <v>0</v>
      </c>
      <c r="J159" s="147" t="s">
        <v>123</v>
      </c>
      <c r="K159" s="156">
        <v>7500000</v>
      </c>
      <c r="L159" s="157">
        <v>0</v>
      </c>
      <c r="M159" s="136"/>
      <c r="N159" s="136"/>
      <c r="O159" s="136"/>
      <c r="P159" s="136"/>
      <c r="Q159" s="136"/>
      <c r="R159" s="136"/>
    </row>
    <row r="160" spans="1:18" ht="23.25">
      <c r="A160" s="188" t="s">
        <v>115</v>
      </c>
      <c r="B160" s="151">
        <v>253000</v>
      </c>
      <c r="C160" s="153">
        <v>0</v>
      </c>
      <c r="D160" s="149"/>
      <c r="E160" s="154"/>
      <c r="F160" s="149"/>
      <c r="G160" s="155"/>
      <c r="H160" s="151">
        <f t="shared" si="3"/>
        <v>253000</v>
      </c>
      <c r="I160" s="156"/>
      <c r="J160" s="147" t="s">
        <v>125</v>
      </c>
      <c r="K160" s="151"/>
      <c r="L160" s="157"/>
      <c r="M160" s="136"/>
      <c r="N160" s="136"/>
      <c r="O160" s="136"/>
      <c r="P160" s="136"/>
      <c r="Q160" s="136"/>
      <c r="R160" s="136"/>
    </row>
    <row r="161" spans="1:18" ht="23.25">
      <c r="A161" s="188" t="s">
        <v>117</v>
      </c>
      <c r="B161" s="151">
        <v>22136711</v>
      </c>
      <c r="C161" s="153">
        <v>0</v>
      </c>
      <c r="D161" s="149">
        <v>22136711</v>
      </c>
      <c r="E161" s="154">
        <v>0</v>
      </c>
      <c r="F161" s="149"/>
      <c r="G161" s="155"/>
      <c r="H161" s="151">
        <f t="shared" si="3"/>
        <v>0</v>
      </c>
      <c r="I161" s="156">
        <v>0</v>
      </c>
      <c r="J161" s="443"/>
      <c r="K161" s="156"/>
      <c r="L161" s="157">
        <v>0</v>
      </c>
      <c r="M161" s="136"/>
      <c r="N161" s="136"/>
      <c r="O161" s="136"/>
      <c r="P161" s="136"/>
      <c r="Q161" s="136"/>
      <c r="R161" s="136"/>
    </row>
    <row r="162" spans="1:18" ht="23.25">
      <c r="A162" s="188" t="s">
        <v>119</v>
      </c>
      <c r="B162" s="151">
        <v>13285000</v>
      </c>
      <c r="C162" s="153">
        <v>0</v>
      </c>
      <c r="D162" s="149">
        <v>13285000</v>
      </c>
      <c r="E162" s="154">
        <v>0</v>
      </c>
      <c r="F162" s="149"/>
      <c r="G162" s="155"/>
      <c r="H162" s="151">
        <f t="shared" si="3"/>
        <v>0</v>
      </c>
      <c r="I162" s="156">
        <v>0</v>
      </c>
      <c r="J162" s="443"/>
      <c r="K162" s="156"/>
      <c r="L162" s="157"/>
      <c r="M162" s="136"/>
      <c r="N162" s="136"/>
      <c r="O162" s="136"/>
      <c r="P162" s="136"/>
      <c r="Q162" s="136"/>
      <c r="R162" s="136"/>
    </row>
    <row r="163" spans="1:18" ht="23.25">
      <c r="A163" s="188" t="s">
        <v>120</v>
      </c>
      <c r="B163" s="151">
        <v>9237797</v>
      </c>
      <c r="C163" s="153">
        <v>0</v>
      </c>
      <c r="D163" s="149">
        <f>+B163</f>
        <v>9237797</v>
      </c>
      <c r="E163" s="154">
        <v>0</v>
      </c>
      <c r="F163" s="149"/>
      <c r="G163" s="155"/>
      <c r="H163" s="151">
        <f t="shared" si="3"/>
        <v>0</v>
      </c>
      <c r="I163" s="156">
        <v>0</v>
      </c>
      <c r="J163" s="147"/>
      <c r="K163" s="156"/>
      <c r="L163" s="157">
        <v>0</v>
      </c>
      <c r="M163" s="136"/>
      <c r="N163" s="136"/>
      <c r="O163" s="136"/>
      <c r="P163" s="136"/>
      <c r="Q163" s="136"/>
      <c r="R163" s="136"/>
    </row>
    <row r="164" spans="1:18" ht="23.25">
      <c r="A164" s="188" t="s">
        <v>122</v>
      </c>
      <c r="B164" s="151">
        <v>998000</v>
      </c>
      <c r="C164" s="153">
        <v>0</v>
      </c>
      <c r="D164" s="149">
        <v>998000</v>
      </c>
      <c r="E164" s="154"/>
      <c r="F164" s="149"/>
      <c r="G164" s="155"/>
      <c r="H164" s="151">
        <f t="shared" si="3"/>
        <v>0</v>
      </c>
      <c r="I164" s="156"/>
      <c r="J164" s="147"/>
      <c r="K164" s="156"/>
      <c r="L164" s="157">
        <v>0</v>
      </c>
      <c r="M164" s="136"/>
      <c r="N164" s="136"/>
      <c r="O164" s="136"/>
      <c r="P164" s="136"/>
      <c r="Q164" s="136"/>
      <c r="R164" s="136"/>
    </row>
    <row r="165" spans="1:18" ht="23.25">
      <c r="A165" s="188" t="s">
        <v>124</v>
      </c>
      <c r="B165" s="151">
        <v>305500</v>
      </c>
      <c r="C165" s="153">
        <v>0</v>
      </c>
      <c r="D165" s="149"/>
      <c r="E165" s="154"/>
      <c r="F165" s="149"/>
      <c r="G165" s="155"/>
      <c r="H165" s="151">
        <f t="shared" si="3"/>
        <v>305500</v>
      </c>
      <c r="I165" s="156"/>
      <c r="J165" s="147"/>
      <c r="K165" s="156"/>
      <c r="L165" s="157"/>
      <c r="M165" s="136"/>
      <c r="N165" s="136"/>
      <c r="O165" s="136"/>
      <c r="P165" s="136"/>
      <c r="Q165" s="136"/>
      <c r="R165" s="136"/>
    </row>
    <row r="166" spans="1:18" ht="23.25">
      <c r="A166" s="188" t="s">
        <v>126</v>
      </c>
      <c r="B166" s="151">
        <v>100000</v>
      </c>
      <c r="C166" s="153">
        <v>0</v>
      </c>
      <c r="D166" s="149">
        <v>100000</v>
      </c>
      <c r="E166" s="154"/>
      <c r="F166" s="149"/>
      <c r="G166" s="155"/>
      <c r="H166" s="151">
        <f t="shared" si="3"/>
        <v>0</v>
      </c>
      <c r="I166" s="156"/>
      <c r="J166" s="147"/>
      <c r="K166" s="156"/>
      <c r="L166" s="157">
        <v>0</v>
      </c>
      <c r="M166" s="136"/>
      <c r="N166" s="136"/>
      <c r="O166" s="136"/>
      <c r="P166" s="136"/>
      <c r="Q166" s="136"/>
      <c r="R166" s="136"/>
    </row>
    <row r="167" spans="1:18" ht="23.25">
      <c r="A167" s="188" t="s">
        <v>128</v>
      </c>
      <c r="B167" s="151">
        <v>369799</v>
      </c>
      <c r="C167" s="153">
        <v>0</v>
      </c>
      <c r="D167" s="149">
        <v>0</v>
      </c>
      <c r="E167" s="154"/>
      <c r="F167" s="149"/>
      <c r="G167" s="155"/>
      <c r="H167" s="151">
        <f t="shared" si="3"/>
        <v>369799</v>
      </c>
      <c r="I167" s="156"/>
      <c r="J167" s="147"/>
      <c r="K167" s="156"/>
      <c r="L167" s="157"/>
      <c r="M167" s="136"/>
      <c r="N167" s="136"/>
      <c r="O167" s="136"/>
      <c r="P167" s="136"/>
      <c r="Q167" s="136"/>
      <c r="R167" s="136"/>
    </row>
    <row r="168" spans="1:18" ht="23.25">
      <c r="A168" s="188" t="s">
        <v>130</v>
      </c>
      <c r="B168" s="151">
        <v>912500</v>
      </c>
      <c r="C168" s="153">
        <v>0</v>
      </c>
      <c r="D168" s="149">
        <v>912500</v>
      </c>
      <c r="E168" s="154"/>
      <c r="F168" s="149"/>
      <c r="G168" s="155"/>
      <c r="H168" s="151">
        <f t="shared" si="3"/>
        <v>0</v>
      </c>
      <c r="I168" s="156"/>
      <c r="J168" s="190"/>
      <c r="K168" s="156"/>
      <c r="L168" s="157"/>
      <c r="M168" s="136"/>
      <c r="N168" s="191"/>
      <c r="O168" s="136"/>
      <c r="P168" s="136"/>
      <c r="Q168" s="136"/>
      <c r="R168" s="136"/>
    </row>
    <row r="169" spans="1:18" ht="23.25">
      <c r="A169" s="188" t="s">
        <v>131</v>
      </c>
      <c r="B169" s="151">
        <v>1740500</v>
      </c>
      <c r="C169" s="153">
        <v>0</v>
      </c>
      <c r="D169" s="149">
        <v>1740500</v>
      </c>
      <c r="E169" s="154">
        <v>0</v>
      </c>
      <c r="F169" s="149"/>
      <c r="G169" s="155"/>
      <c r="H169" s="151">
        <f t="shared" si="3"/>
        <v>0</v>
      </c>
      <c r="I169" s="156"/>
      <c r="J169" s="155"/>
      <c r="K169" s="156"/>
      <c r="L169" s="157"/>
      <c r="M169" s="136"/>
      <c r="N169" s="136"/>
      <c r="O169" s="136"/>
      <c r="P169" s="136"/>
      <c r="Q169" s="136"/>
      <c r="R169" s="136"/>
    </row>
    <row r="170" spans="1:13" ht="23.25">
      <c r="A170" s="187" t="s">
        <v>83</v>
      </c>
      <c r="B170" s="151"/>
      <c r="C170" s="153"/>
      <c r="D170" s="149"/>
      <c r="E170" s="153"/>
      <c r="F170" s="149"/>
      <c r="G170" s="155"/>
      <c r="H170" s="151"/>
      <c r="I170" s="156"/>
      <c r="J170" s="155"/>
      <c r="K170" s="156"/>
      <c r="L170" s="157"/>
      <c r="M170" s="136"/>
    </row>
    <row r="171" spans="1:13" ht="23.25">
      <c r="A171" s="160" t="s">
        <v>84</v>
      </c>
      <c r="B171" s="151">
        <v>979620</v>
      </c>
      <c r="C171" s="153"/>
      <c r="D171" s="149"/>
      <c r="E171" s="153">
        <v>0</v>
      </c>
      <c r="F171" s="149"/>
      <c r="G171" s="155"/>
      <c r="H171" s="151">
        <f t="shared" si="3"/>
        <v>979620</v>
      </c>
      <c r="I171" s="156">
        <f>C171+E171-G171</f>
        <v>0</v>
      </c>
      <c r="J171" s="155"/>
      <c r="K171" s="156"/>
      <c r="L171" s="157"/>
      <c r="M171" s="136"/>
    </row>
    <row r="172" spans="1:13" ht="23.25">
      <c r="A172" s="160" t="s">
        <v>181</v>
      </c>
      <c r="B172" s="151">
        <v>635983</v>
      </c>
      <c r="C172" s="153"/>
      <c r="D172" s="149"/>
      <c r="E172" s="153"/>
      <c r="F172" s="149"/>
      <c r="G172" s="155"/>
      <c r="H172" s="151">
        <f t="shared" si="3"/>
        <v>635983</v>
      </c>
      <c r="I172" s="156"/>
      <c r="J172" s="155"/>
      <c r="K172" s="156"/>
      <c r="L172" s="157"/>
      <c r="M172" s="136"/>
    </row>
    <row r="173" spans="1:13" ht="23.25">
      <c r="A173" s="160" t="s">
        <v>376</v>
      </c>
      <c r="B173" s="151">
        <v>139800</v>
      </c>
      <c r="C173" s="153"/>
      <c r="D173" s="149"/>
      <c r="E173" s="153"/>
      <c r="F173" s="149"/>
      <c r="G173" s="155"/>
      <c r="H173" s="151">
        <f t="shared" si="3"/>
        <v>139800</v>
      </c>
      <c r="I173" s="156"/>
      <c r="J173" s="155"/>
      <c r="K173" s="156"/>
      <c r="L173" s="157"/>
      <c r="M173" s="136"/>
    </row>
    <row r="174" spans="1:12" ht="23.25">
      <c r="A174" s="147" t="s">
        <v>85</v>
      </c>
      <c r="B174" s="151">
        <v>50940</v>
      </c>
      <c r="C174" s="154"/>
      <c r="D174" s="162"/>
      <c r="E174" s="153"/>
      <c r="F174" s="149"/>
      <c r="G174" s="155"/>
      <c r="H174" s="151">
        <f t="shared" si="3"/>
        <v>50940</v>
      </c>
      <c r="I174" s="156">
        <f>C174+E174-G174</f>
        <v>0</v>
      </c>
      <c r="J174" s="192"/>
      <c r="K174" s="156"/>
      <c r="L174" s="157"/>
    </row>
    <row r="175" spans="1:12" ht="23.25">
      <c r="A175" s="160" t="s">
        <v>86</v>
      </c>
      <c r="B175" s="151">
        <v>113350</v>
      </c>
      <c r="C175" s="154"/>
      <c r="D175" s="162"/>
      <c r="E175" s="153">
        <v>0</v>
      </c>
      <c r="F175" s="149"/>
      <c r="G175" s="155"/>
      <c r="H175" s="151">
        <f t="shared" si="3"/>
        <v>113350</v>
      </c>
      <c r="I175" s="156">
        <v>0</v>
      </c>
      <c r="J175" s="147"/>
      <c r="K175" s="155"/>
      <c r="L175" s="161"/>
    </row>
    <row r="176" spans="1:12" ht="23.25">
      <c r="A176" s="147" t="s">
        <v>87</v>
      </c>
      <c r="B176" s="163">
        <v>3441400</v>
      </c>
      <c r="C176" s="154"/>
      <c r="D176" s="149"/>
      <c r="E176" s="154"/>
      <c r="F176" s="149"/>
      <c r="G176" s="155"/>
      <c r="H176" s="151">
        <f t="shared" si="3"/>
        <v>3441400</v>
      </c>
      <c r="I176" s="156">
        <f>C176+E176-G176</f>
        <v>0</v>
      </c>
      <c r="J176" s="147"/>
      <c r="K176" s="155"/>
      <c r="L176" s="155"/>
    </row>
    <row r="177" spans="1:12" ht="23.25">
      <c r="A177" s="147" t="s">
        <v>88</v>
      </c>
      <c r="B177" s="151">
        <v>72000</v>
      </c>
      <c r="C177" s="154"/>
      <c r="D177" s="149"/>
      <c r="E177" s="154"/>
      <c r="F177" s="149"/>
      <c r="G177" s="155"/>
      <c r="H177" s="151">
        <f t="shared" si="3"/>
        <v>72000</v>
      </c>
      <c r="I177" s="156">
        <f>C177+E177-G177</f>
        <v>0</v>
      </c>
      <c r="J177" s="193"/>
      <c r="K177" s="194"/>
      <c r="L177" s="155"/>
    </row>
    <row r="178" spans="1:12" ht="23.25">
      <c r="A178" s="147" t="s">
        <v>89</v>
      </c>
      <c r="B178" s="151">
        <v>78152</v>
      </c>
      <c r="C178" s="154">
        <v>80</v>
      </c>
      <c r="D178" s="149"/>
      <c r="E178" s="154"/>
      <c r="F178" s="149"/>
      <c r="G178" s="155"/>
      <c r="H178" s="151">
        <f t="shared" si="3"/>
        <v>78152</v>
      </c>
      <c r="I178" s="156">
        <f>C178+E178-G178</f>
        <v>80</v>
      </c>
      <c r="J178" s="193"/>
      <c r="K178" s="194"/>
      <c r="L178" s="195"/>
    </row>
    <row r="179" spans="1:12" ht="23.25">
      <c r="A179" s="147" t="s">
        <v>90</v>
      </c>
      <c r="B179" s="151">
        <v>138840</v>
      </c>
      <c r="C179" s="154"/>
      <c r="D179" s="149"/>
      <c r="E179" s="154">
        <v>0</v>
      </c>
      <c r="F179" s="149"/>
      <c r="G179" s="155"/>
      <c r="H179" s="151">
        <f t="shared" si="3"/>
        <v>138840</v>
      </c>
      <c r="I179" s="156">
        <f>C179+E179-G179</f>
        <v>0</v>
      </c>
      <c r="J179" s="147"/>
      <c r="K179" s="155"/>
      <c r="L179" s="195"/>
    </row>
    <row r="180" spans="1:12" ht="23.25">
      <c r="A180" s="147" t="s">
        <v>132</v>
      </c>
      <c r="B180" s="151">
        <v>5800</v>
      </c>
      <c r="C180" s="154"/>
      <c r="D180" s="149"/>
      <c r="E180" s="154"/>
      <c r="F180" s="149"/>
      <c r="G180" s="155"/>
      <c r="H180" s="151">
        <f t="shared" si="3"/>
        <v>5800</v>
      </c>
      <c r="I180" s="156"/>
      <c r="J180" s="196"/>
      <c r="K180" s="195"/>
      <c r="L180" s="155"/>
    </row>
    <row r="181" spans="1:13" ht="23.25">
      <c r="A181" s="147" t="s">
        <v>133</v>
      </c>
      <c r="B181" s="151">
        <v>59800</v>
      </c>
      <c r="C181" s="154"/>
      <c r="D181" s="149"/>
      <c r="E181" s="154"/>
      <c r="F181" s="149"/>
      <c r="G181" s="155"/>
      <c r="H181" s="151">
        <f t="shared" si="3"/>
        <v>59800</v>
      </c>
      <c r="I181" s="156"/>
      <c r="J181" s="193"/>
      <c r="K181" s="194"/>
      <c r="L181" s="195"/>
      <c r="M181" s="15"/>
    </row>
    <row r="182" spans="1:13" ht="23.25">
      <c r="A182" s="164" t="s">
        <v>352</v>
      </c>
      <c r="B182" s="165">
        <f>SUM(B156:B181)+INT(SUM(C156:C181)/100)</f>
        <v>76439846</v>
      </c>
      <c r="C182" s="166">
        <f>MOD(SUM(C156:C181),100)</f>
        <v>39</v>
      </c>
      <c r="D182" s="167">
        <f>SUM(D156:D181)+INT(SUM(E156:E181)/100)</f>
        <v>48656855</v>
      </c>
      <c r="E182" s="166">
        <v>59</v>
      </c>
      <c r="F182" s="167">
        <f>SUM(F156:F181)+INT(SUM(G156:G181)/100)</f>
        <v>0</v>
      </c>
      <c r="G182" s="166"/>
      <c r="H182" s="165">
        <f>SUM(H156:H181)</f>
        <v>27782990</v>
      </c>
      <c r="I182" s="166">
        <f>MOD(SUM(I156:I181),100)</f>
        <v>80</v>
      </c>
      <c r="J182" s="197" t="s">
        <v>352</v>
      </c>
      <c r="K182" s="198">
        <f>SUM(K155:K181)+1</f>
        <v>27782990</v>
      </c>
      <c r="L182" s="199">
        <v>80</v>
      </c>
      <c r="M182" s="15"/>
    </row>
    <row r="183" spans="1:13" ht="29.25" customHeight="1">
      <c r="A183" s="200" t="s">
        <v>134</v>
      </c>
      <c r="B183" s="201"/>
      <c r="C183" s="202" t="s">
        <v>39</v>
      </c>
      <c r="D183" s="203"/>
      <c r="E183" s="204"/>
      <c r="F183" s="203" t="s">
        <v>135</v>
      </c>
      <c r="G183" s="204"/>
      <c r="H183" s="201">
        <f>27782990-H182</f>
        <v>0</v>
      </c>
      <c r="I183" s="204"/>
      <c r="J183" s="205"/>
      <c r="K183" s="360">
        <f>+H182-K182</f>
        <v>0</v>
      </c>
      <c r="L183" s="15"/>
      <c r="M183" s="15"/>
    </row>
    <row r="184" spans="1:12" ht="23.25">
      <c r="A184" s="136"/>
      <c r="B184" s="136"/>
      <c r="C184" s="171"/>
      <c r="D184" s="172"/>
      <c r="E184" s="171"/>
      <c r="F184" s="136"/>
      <c r="G184" s="136"/>
      <c r="H184" s="136"/>
      <c r="I184" s="136"/>
      <c r="J184" s="136"/>
      <c r="K184" s="136"/>
      <c r="L184" s="136"/>
    </row>
    <row r="185" spans="1:12" ht="23.25">
      <c r="A185" s="136" t="s">
        <v>408</v>
      </c>
      <c r="B185" s="435" t="s">
        <v>409</v>
      </c>
      <c r="C185" s="435"/>
      <c r="D185" s="435"/>
      <c r="E185" s="435" t="s">
        <v>410</v>
      </c>
      <c r="F185" s="435"/>
      <c r="G185" s="435"/>
      <c r="H185" s="435"/>
      <c r="J185" s="136"/>
      <c r="K185" s="136"/>
      <c r="L185" s="136"/>
    </row>
    <row r="186" spans="1:12" ht="23.25">
      <c r="A186" s="174" t="s">
        <v>40</v>
      </c>
      <c r="B186" s="435" t="s">
        <v>396</v>
      </c>
      <c r="C186" s="435"/>
      <c r="D186" s="435"/>
      <c r="E186" s="435" t="s">
        <v>411</v>
      </c>
      <c r="F186" s="435"/>
      <c r="G186" s="435"/>
      <c r="H186" s="435"/>
      <c r="J186" s="136"/>
      <c r="K186" s="136"/>
      <c r="L186" s="136"/>
    </row>
    <row r="187" spans="1:12" ht="23.25">
      <c r="A187" s="136"/>
      <c r="B187" s="136"/>
      <c r="C187" s="171"/>
      <c r="D187" s="172"/>
      <c r="E187" s="171" t="s">
        <v>0</v>
      </c>
      <c r="F187" s="136"/>
      <c r="G187" s="136"/>
      <c r="H187" s="136"/>
      <c r="I187" s="136"/>
      <c r="J187" s="136"/>
      <c r="K187" s="136"/>
      <c r="L187" s="136"/>
    </row>
    <row r="188" spans="1:18" ht="23.25">
      <c r="A188" s="435" t="s">
        <v>66</v>
      </c>
      <c r="B188" s="435"/>
      <c r="C188" s="435"/>
      <c r="D188" s="435"/>
      <c r="E188" s="435"/>
      <c r="F188" s="435"/>
      <c r="G188" s="435"/>
      <c r="H188" s="435"/>
      <c r="I188" s="435"/>
      <c r="J188" s="435"/>
      <c r="K188" s="435"/>
      <c r="L188" s="435"/>
      <c r="M188" s="136"/>
      <c r="N188" s="136"/>
      <c r="O188" s="136"/>
      <c r="P188" s="136"/>
      <c r="Q188" s="136"/>
      <c r="R188" s="136"/>
    </row>
    <row r="189" spans="1:18" ht="23.25">
      <c r="A189" s="435" t="s">
        <v>67</v>
      </c>
      <c r="B189" s="435"/>
      <c r="C189" s="435"/>
      <c r="D189" s="435"/>
      <c r="E189" s="435"/>
      <c r="F189" s="435"/>
      <c r="G189" s="435"/>
      <c r="H189" s="435"/>
      <c r="I189" s="435"/>
      <c r="J189" s="435"/>
      <c r="K189" s="435"/>
      <c r="L189" s="435"/>
      <c r="M189" s="136"/>
      <c r="N189" s="136"/>
      <c r="O189" s="136"/>
      <c r="P189" s="136"/>
      <c r="Q189" s="136"/>
      <c r="R189" s="136"/>
    </row>
    <row r="190" spans="1:18" ht="23.25">
      <c r="A190" s="442" t="s">
        <v>185</v>
      </c>
      <c r="B190" s="442"/>
      <c r="C190" s="442"/>
      <c r="D190" s="442"/>
      <c r="E190" s="442"/>
      <c r="F190" s="442"/>
      <c r="G190" s="442"/>
      <c r="H190" s="442"/>
      <c r="I190" s="442"/>
      <c r="J190" s="442"/>
      <c r="K190" s="442"/>
      <c r="L190" s="442"/>
      <c r="M190" s="136"/>
      <c r="N190" s="136"/>
      <c r="O190" s="136"/>
      <c r="P190" s="136"/>
      <c r="Q190" s="136"/>
      <c r="R190" s="136"/>
    </row>
    <row r="191" spans="1:18" ht="23.25" customHeight="1">
      <c r="A191" s="138" t="s">
        <v>69</v>
      </c>
      <c r="B191" s="138" t="s">
        <v>70</v>
      </c>
      <c r="C191" s="139"/>
      <c r="D191" s="140" t="s">
        <v>71</v>
      </c>
      <c r="E191" s="139"/>
      <c r="F191" s="138" t="s">
        <v>72</v>
      </c>
      <c r="G191" s="182"/>
      <c r="H191" s="183" t="s">
        <v>73</v>
      </c>
      <c r="I191" s="184"/>
      <c r="J191" s="141" t="s">
        <v>74</v>
      </c>
      <c r="K191" s="138" t="s">
        <v>360</v>
      </c>
      <c r="L191" s="142"/>
      <c r="M191" s="136"/>
      <c r="N191" s="136"/>
      <c r="O191" s="136"/>
      <c r="P191" s="136"/>
      <c r="Q191" s="136"/>
      <c r="R191" s="136"/>
    </row>
    <row r="192" spans="1:18" ht="23.25">
      <c r="A192" s="143"/>
      <c r="B192" s="143" t="s">
        <v>75</v>
      </c>
      <c r="C192" s="144"/>
      <c r="D192" s="145"/>
      <c r="E192" s="144"/>
      <c r="F192" s="143"/>
      <c r="G192" s="185"/>
      <c r="H192" s="186"/>
      <c r="I192" s="185"/>
      <c r="J192" s="137"/>
      <c r="K192" s="143"/>
      <c r="L192" s="146"/>
      <c r="M192" s="136"/>
      <c r="N192" s="136"/>
      <c r="O192" s="136"/>
      <c r="P192" s="136"/>
      <c r="Q192" s="136"/>
      <c r="R192" s="136"/>
    </row>
    <row r="193" spans="1:18" ht="23.25">
      <c r="A193" s="187" t="s">
        <v>76</v>
      </c>
      <c r="B193" s="147"/>
      <c r="C193" s="148"/>
      <c r="D193" s="149"/>
      <c r="E193" s="148"/>
      <c r="F193" s="149"/>
      <c r="G193" s="150"/>
      <c r="H193" s="147"/>
      <c r="I193" s="150"/>
      <c r="J193" s="214" t="s">
        <v>77</v>
      </c>
      <c r="K193" s="151">
        <f>1858337+16727000-246347-35000-10900+93300</f>
        <v>18386390</v>
      </c>
      <c r="L193" s="152">
        <v>80</v>
      </c>
      <c r="M193" s="136"/>
      <c r="N193" s="136"/>
      <c r="O193" s="136"/>
      <c r="P193" s="136"/>
      <c r="Q193" s="136"/>
      <c r="R193" s="136"/>
    </row>
    <row r="194" spans="1:18" ht="23.25">
      <c r="A194" s="188" t="s">
        <v>108</v>
      </c>
      <c r="B194" s="151">
        <v>7131500</v>
      </c>
      <c r="C194" s="153">
        <v>0</v>
      </c>
      <c r="D194" s="149"/>
      <c r="E194" s="154"/>
      <c r="F194" s="149"/>
      <c r="G194" s="155"/>
      <c r="H194" s="151">
        <f aca="true" t="shared" si="4" ref="H194:H214">B194+D194-F194</f>
        <v>7131500</v>
      </c>
      <c r="I194" s="156">
        <f>C194+E194-G194</f>
        <v>0</v>
      </c>
      <c r="J194" s="189" t="s">
        <v>217</v>
      </c>
      <c r="K194" s="156">
        <f>1955000+75000</f>
        <v>2030000</v>
      </c>
      <c r="L194" s="157">
        <v>0</v>
      </c>
      <c r="M194" s="136"/>
      <c r="N194" s="136"/>
      <c r="O194" s="136"/>
      <c r="P194" s="136"/>
      <c r="Q194" s="136"/>
      <c r="R194" s="136"/>
    </row>
    <row r="195" spans="1:18" ht="23.25">
      <c r="A195" s="188" t="s">
        <v>110</v>
      </c>
      <c r="B195" s="151">
        <v>700000</v>
      </c>
      <c r="C195" s="153">
        <v>0</v>
      </c>
      <c r="D195" s="149"/>
      <c r="E195" s="154"/>
      <c r="F195" s="149"/>
      <c r="G195" s="155"/>
      <c r="H195" s="151">
        <f t="shared" si="4"/>
        <v>700000</v>
      </c>
      <c r="I195" s="156">
        <v>0</v>
      </c>
      <c r="J195" s="189" t="s">
        <v>218</v>
      </c>
      <c r="K195" s="156"/>
      <c r="L195" s="157"/>
      <c r="M195" s="136"/>
      <c r="N195" s="136"/>
      <c r="O195" s="136"/>
      <c r="P195" s="136"/>
      <c r="Q195" s="136"/>
      <c r="R195" s="136"/>
    </row>
    <row r="196" spans="1:18" ht="23.25">
      <c r="A196" s="188" t="s">
        <v>112</v>
      </c>
      <c r="B196" s="151">
        <v>92465</v>
      </c>
      <c r="C196" s="153">
        <v>0</v>
      </c>
      <c r="D196" s="149"/>
      <c r="E196" s="154"/>
      <c r="F196" s="149"/>
      <c r="G196" s="155"/>
      <c r="H196" s="151">
        <f t="shared" si="4"/>
        <v>92465</v>
      </c>
      <c r="I196" s="156">
        <v>0</v>
      </c>
      <c r="J196" s="155" t="s">
        <v>121</v>
      </c>
      <c r="K196" s="156">
        <f>717000+2500</f>
        <v>719500</v>
      </c>
      <c r="L196" s="157">
        <v>0</v>
      </c>
      <c r="M196" s="136"/>
      <c r="N196" s="136"/>
      <c r="O196" s="136"/>
      <c r="P196" s="136"/>
      <c r="Q196" s="136"/>
      <c r="R196" s="136"/>
    </row>
    <row r="197" spans="1:18" ht="23.25">
      <c r="A197" s="188" t="s">
        <v>113</v>
      </c>
      <c r="B197" s="151">
        <f>13461388-246347</f>
        <v>13215041</v>
      </c>
      <c r="C197" s="153">
        <v>0</v>
      </c>
      <c r="D197" s="149">
        <v>670800</v>
      </c>
      <c r="E197" s="154">
        <v>0</v>
      </c>
      <c r="F197" s="149"/>
      <c r="G197" s="155"/>
      <c r="H197" s="151">
        <f t="shared" si="4"/>
        <v>13885841</v>
      </c>
      <c r="I197" s="156">
        <v>0</v>
      </c>
      <c r="J197" s="155" t="s">
        <v>123</v>
      </c>
      <c r="K197" s="156">
        <v>7500000</v>
      </c>
      <c r="L197" s="157">
        <v>0</v>
      </c>
      <c r="M197" s="136"/>
      <c r="N197" s="136"/>
      <c r="O197" s="136"/>
      <c r="P197" s="136"/>
      <c r="Q197" s="136"/>
      <c r="R197" s="136"/>
    </row>
    <row r="198" spans="1:18" ht="23.25">
      <c r="A198" s="188" t="s">
        <v>115</v>
      </c>
      <c r="B198" s="151">
        <v>253000</v>
      </c>
      <c r="C198" s="153">
        <v>0</v>
      </c>
      <c r="D198" s="149"/>
      <c r="E198" s="154"/>
      <c r="F198" s="149"/>
      <c r="G198" s="155"/>
      <c r="H198" s="151">
        <f t="shared" si="4"/>
        <v>253000</v>
      </c>
      <c r="I198" s="156">
        <v>0</v>
      </c>
      <c r="J198" s="155" t="s">
        <v>125</v>
      </c>
      <c r="K198" s="156">
        <v>0</v>
      </c>
      <c r="L198" s="157"/>
      <c r="M198" s="136"/>
      <c r="N198" s="136"/>
      <c r="O198" s="136"/>
      <c r="P198" s="136"/>
      <c r="Q198" s="136"/>
      <c r="R198" s="136"/>
    </row>
    <row r="199" spans="1:18" ht="23.25">
      <c r="A199" s="188" t="s">
        <v>124</v>
      </c>
      <c r="B199" s="151">
        <v>305500</v>
      </c>
      <c r="C199" s="153">
        <v>0</v>
      </c>
      <c r="D199" s="149">
        <v>98000</v>
      </c>
      <c r="E199" s="154">
        <v>0</v>
      </c>
      <c r="F199" s="149"/>
      <c r="G199" s="155"/>
      <c r="H199" s="151">
        <f t="shared" si="4"/>
        <v>403500</v>
      </c>
      <c r="I199" s="156">
        <v>0</v>
      </c>
      <c r="J199" s="229"/>
      <c r="K199" s="229"/>
      <c r="L199" s="229"/>
      <c r="M199" s="136"/>
      <c r="N199" s="136"/>
      <c r="O199" s="136"/>
      <c r="P199" s="136"/>
      <c r="Q199" s="136"/>
      <c r="R199" s="136"/>
    </row>
    <row r="200" spans="1:18" ht="23.25">
      <c r="A200" s="188" t="s">
        <v>128</v>
      </c>
      <c r="B200" s="151">
        <v>369799</v>
      </c>
      <c r="C200" s="153">
        <v>0</v>
      </c>
      <c r="D200" s="149"/>
      <c r="E200" s="154"/>
      <c r="F200" s="149"/>
      <c r="G200" s="155"/>
      <c r="H200" s="151">
        <f t="shared" si="4"/>
        <v>369799</v>
      </c>
      <c r="I200" s="156">
        <v>0</v>
      </c>
      <c r="J200" s="229"/>
      <c r="K200" s="229"/>
      <c r="L200" s="229"/>
      <c r="M200" s="136"/>
      <c r="N200" s="136"/>
      <c r="O200" s="136"/>
      <c r="P200" s="136"/>
      <c r="Q200" s="136"/>
      <c r="R200" s="136"/>
    </row>
    <row r="201" spans="1:13" ht="23.25">
      <c r="A201" s="187" t="s">
        <v>83</v>
      </c>
      <c r="B201" s="151"/>
      <c r="C201" s="153"/>
      <c r="D201" s="149"/>
      <c r="E201" s="153"/>
      <c r="F201" s="149"/>
      <c r="G201" s="155"/>
      <c r="H201" s="151"/>
      <c r="I201" s="156"/>
      <c r="J201" s="155"/>
      <c r="K201" s="156"/>
      <c r="L201" s="157"/>
      <c r="M201" s="136"/>
    </row>
    <row r="202" spans="1:13" ht="23.25">
      <c r="A202" s="160" t="s">
        <v>84</v>
      </c>
      <c r="B202" s="151">
        <v>979620</v>
      </c>
      <c r="C202" s="153"/>
      <c r="D202" s="149">
        <v>6000</v>
      </c>
      <c r="E202" s="153">
        <v>0</v>
      </c>
      <c r="F202" s="149"/>
      <c r="G202" s="155"/>
      <c r="H202" s="151">
        <f t="shared" si="4"/>
        <v>985620</v>
      </c>
      <c r="I202" s="156">
        <f>C202+E202-G202</f>
        <v>0</v>
      </c>
      <c r="J202" s="155"/>
      <c r="K202" s="156"/>
      <c r="L202" s="157"/>
      <c r="M202" s="136"/>
    </row>
    <row r="203" spans="1:13" ht="23.25">
      <c r="A203" s="160" t="s">
        <v>181</v>
      </c>
      <c r="B203" s="151">
        <f>457993+2600+9090+166300</f>
        <v>635983</v>
      </c>
      <c r="C203" s="153">
        <v>0</v>
      </c>
      <c r="D203" s="149"/>
      <c r="E203" s="153"/>
      <c r="F203" s="149"/>
      <c r="G203" s="155"/>
      <c r="H203" s="226">
        <f t="shared" si="4"/>
        <v>635983</v>
      </c>
      <c r="I203" s="227" t="s">
        <v>93</v>
      </c>
      <c r="J203" s="155"/>
      <c r="K203" s="156"/>
      <c r="L203" s="157"/>
      <c r="M203" s="136"/>
    </row>
    <row r="204" spans="1:13" ht="23.25">
      <c r="A204" s="160" t="s">
        <v>182</v>
      </c>
      <c r="B204" s="151">
        <f>157800-18000</f>
        <v>139800</v>
      </c>
      <c r="C204" s="153" t="s">
        <v>93</v>
      </c>
      <c r="D204" s="149">
        <v>18000</v>
      </c>
      <c r="E204" s="153"/>
      <c r="F204" s="149"/>
      <c r="G204" s="155"/>
      <c r="H204" s="226">
        <f t="shared" si="4"/>
        <v>157800</v>
      </c>
      <c r="I204" s="227"/>
      <c r="J204" s="155"/>
      <c r="K204" s="156"/>
      <c r="L204" s="157"/>
      <c r="M204" s="136"/>
    </row>
    <row r="205" spans="1:12" ht="23.25">
      <c r="A205" s="147" t="s">
        <v>85</v>
      </c>
      <c r="B205" s="151">
        <v>50940</v>
      </c>
      <c r="C205" s="154"/>
      <c r="D205" s="162"/>
      <c r="E205" s="153"/>
      <c r="F205" s="149"/>
      <c r="G205" s="155"/>
      <c r="H205" s="151">
        <f t="shared" si="4"/>
        <v>50940</v>
      </c>
      <c r="I205" s="156">
        <f>C205+E205-G205</f>
        <v>0</v>
      </c>
      <c r="J205" s="192"/>
      <c r="K205" s="156"/>
      <c r="L205" s="157"/>
    </row>
    <row r="206" spans="1:12" ht="23.25">
      <c r="A206" s="160" t="s">
        <v>86</v>
      </c>
      <c r="B206" s="151">
        <v>113350</v>
      </c>
      <c r="C206" s="154"/>
      <c r="D206" s="162"/>
      <c r="E206" s="153"/>
      <c r="F206" s="149"/>
      <c r="G206" s="155"/>
      <c r="H206" s="151">
        <f t="shared" si="4"/>
        <v>113350</v>
      </c>
      <c r="I206" s="156">
        <v>0</v>
      </c>
      <c r="J206" s="155"/>
      <c r="K206" s="155"/>
      <c r="L206" s="161"/>
    </row>
    <row r="207" spans="1:12" ht="23.25">
      <c r="A207" s="147" t="s">
        <v>87</v>
      </c>
      <c r="B207" s="163">
        <v>3441400</v>
      </c>
      <c r="C207" s="154"/>
      <c r="D207" s="149">
        <v>37500</v>
      </c>
      <c r="E207" s="154">
        <v>0</v>
      </c>
      <c r="F207" s="149"/>
      <c r="G207" s="155"/>
      <c r="H207" s="151">
        <f t="shared" si="4"/>
        <v>3478900</v>
      </c>
      <c r="I207" s="156">
        <f>C207+E207-G207</f>
        <v>0</v>
      </c>
      <c r="J207" s="155"/>
      <c r="K207" s="155"/>
      <c r="L207" s="155"/>
    </row>
    <row r="208" spans="1:12" ht="23.25">
      <c r="A208" s="147" t="s">
        <v>88</v>
      </c>
      <c r="B208" s="151">
        <v>72000</v>
      </c>
      <c r="C208" s="154"/>
      <c r="D208" s="149"/>
      <c r="E208" s="154"/>
      <c r="F208" s="149"/>
      <c r="G208" s="155"/>
      <c r="H208" s="151">
        <f t="shared" si="4"/>
        <v>72000</v>
      </c>
      <c r="I208" s="156">
        <f>C208+E208-G208</f>
        <v>0</v>
      </c>
      <c r="J208" s="194"/>
      <c r="K208" s="194"/>
      <c r="L208" s="155"/>
    </row>
    <row r="209" spans="1:12" ht="23.25">
      <c r="A209" s="147" t="s">
        <v>89</v>
      </c>
      <c r="B209" s="151">
        <v>78152</v>
      </c>
      <c r="C209" s="154">
        <v>80</v>
      </c>
      <c r="D209" s="149"/>
      <c r="E209" s="154"/>
      <c r="F209" s="149"/>
      <c r="G209" s="155"/>
      <c r="H209" s="151">
        <f t="shared" si="4"/>
        <v>78152</v>
      </c>
      <c r="I209" s="156">
        <f>C209+E209-G209</f>
        <v>80</v>
      </c>
      <c r="J209" s="194"/>
      <c r="K209" s="194"/>
      <c r="L209" s="195"/>
    </row>
    <row r="210" spans="1:12" ht="23.25">
      <c r="A210" s="147" t="s">
        <v>90</v>
      </c>
      <c r="B210" s="151">
        <v>138840</v>
      </c>
      <c r="C210" s="154"/>
      <c r="D210" s="149"/>
      <c r="E210" s="154"/>
      <c r="F210" s="149"/>
      <c r="G210" s="155"/>
      <c r="H210" s="151">
        <f t="shared" si="4"/>
        <v>138840</v>
      </c>
      <c r="I210" s="156">
        <f>C210+E210-G210</f>
        <v>0</v>
      </c>
      <c r="J210" s="155"/>
      <c r="K210" s="155"/>
      <c r="L210" s="195"/>
    </row>
    <row r="211" spans="1:12" ht="23.25">
      <c r="A211" s="147" t="s">
        <v>132</v>
      </c>
      <c r="B211" s="151">
        <v>5800</v>
      </c>
      <c r="C211" s="154"/>
      <c r="D211" s="149"/>
      <c r="E211" s="154"/>
      <c r="F211" s="149"/>
      <c r="G211" s="155"/>
      <c r="H211" s="151">
        <f t="shared" si="4"/>
        <v>5800</v>
      </c>
      <c r="I211" s="156">
        <v>0</v>
      </c>
      <c r="J211" s="195"/>
      <c r="K211" s="195"/>
      <c r="L211" s="155"/>
    </row>
    <row r="212" spans="1:12" ht="23.25">
      <c r="A212" s="147" t="s">
        <v>183</v>
      </c>
      <c r="B212" s="151">
        <v>0</v>
      </c>
      <c r="C212" s="154"/>
      <c r="D212" s="149">
        <v>15700</v>
      </c>
      <c r="E212" s="154">
        <v>0</v>
      </c>
      <c r="F212" s="149"/>
      <c r="G212" s="155"/>
      <c r="H212" s="151">
        <f t="shared" si="4"/>
        <v>15700</v>
      </c>
      <c r="I212" s="156">
        <v>0</v>
      </c>
      <c r="J212" s="195"/>
      <c r="K212" s="195"/>
      <c r="L212" s="155"/>
    </row>
    <row r="213" spans="1:12" ht="23.25">
      <c r="A213" s="147" t="s">
        <v>184</v>
      </c>
      <c r="B213" s="151">
        <v>0</v>
      </c>
      <c r="C213" s="154"/>
      <c r="D213" s="149">
        <v>6900</v>
      </c>
      <c r="E213" s="154">
        <v>0</v>
      </c>
      <c r="F213" s="149"/>
      <c r="G213" s="155"/>
      <c r="H213" s="151">
        <f t="shared" si="4"/>
        <v>6900</v>
      </c>
      <c r="I213" s="156">
        <v>0</v>
      </c>
      <c r="J213" s="195"/>
      <c r="K213" s="195"/>
      <c r="L213" s="155"/>
    </row>
    <row r="214" spans="1:13" ht="23.25">
      <c r="A214" s="147" t="s">
        <v>133</v>
      </c>
      <c r="B214" s="151">
        <f>4800+55000</f>
        <v>59800</v>
      </c>
      <c r="C214" s="154"/>
      <c r="D214" s="149">
        <v>0</v>
      </c>
      <c r="E214" s="154">
        <v>0</v>
      </c>
      <c r="F214" s="149"/>
      <c r="G214" s="155"/>
      <c r="H214" s="151">
        <f t="shared" si="4"/>
        <v>59800</v>
      </c>
      <c r="I214" s="156">
        <v>0</v>
      </c>
      <c r="J214" s="230"/>
      <c r="K214" s="230"/>
      <c r="L214" s="231"/>
      <c r="M214" s="15"/>
    </row>
    <row r="215" spans="1:14" ht="23.25">
      <c r="A215" s="164" t="s">
        <v>352</v>
      </c>
      <c r="B215" s="165">
        <f>SUM(B194:B214)+INT(SUM(C194:C214)/100)</f>
        <v>27782990</v>
      </c>
      <c r="C215" s="166">
        <f>MOD(SUM(C194:C214),100)</f>
        <v>80</v>
      </c>
      <c r="D215" s="167">
        <f>SUM(D194:D214)+INT(SUM(E194:E214)/100)</f>
        <v>852900</v>
      </c>
      <c r="E215" s="166">
        <v>0</v>
      </c>
      <c r="F215" s="167">
        <f>SUM(F194:F214)+INT(SUM(G194:G214)/100)</f>
        <v>0</v>
      </c>
      <c r="G215" s="166"/>
      <c r="H215" s="165">
        <f>SUM(H194:H214)</f>
        <v>28635890</v>
      </c>
      <c r="I215" s="166">
        <f>SUM(I205:I214)</f>
        <v>80</v>
      </c>
      <c r="J215" s="197" t="s">
        <v>352</v>
      </c>
      <c r="K215" s="341">
        <v>28635890</v>
      </c>
      <c r="L215" s="342">
        <v>80</v>
      </c>
      <c r="M215" s="15"/>
      <c r="N215" s="181">
        <f>+H215-K215</f>
        <v>0</v>
      </c>
    </row>
    <row r="216" spans="1:13" ht="29.25" customHeight="1">
      <c r="A216" s="200" t="s">
        <v>134</v>
      </c>
      <c r="B216" s="201"/>
      <c r="C216" s="202" t="s">
        <v>39</v>
      </c>
      <c r="D216" s="203"/>
      <c r="E216" s="204"/>
      <c r="F216" s="203" t="s">
        <v>135</v>
      </c>
      <c r="G216" s="204"/>
      <c r="H216" s="201"/>
      <c r="I216" s="204"/>
      <c r="J216" s="205"/>
      <c r="K216" s="15"/>
      <c r="L216" s="15"/>
      <c r="M216" s="15"/>
    </row>
    <row r="217" spans="1:12" ht="23.25">
      <c r="A217" s="136"/>
      <c r="B217" s="136"/>
      <c r="C217" s="171"/>
      <c r="D217" s="172"/>
      <c r="E217" s="171"/>
      <c r="F217" s="136"/>
      <c r="G217" s="136"/>
      <c r="H217" s="136"/>
      <c r="I217" s="136"/>
      <c r="J217" s="136"/>
      <c r="K217" s="191">
        <f>+H215-K215</f>
        <v>0</v>
      </c>
      <c r="L217" s="136"/>
    </row>
    <row r="218" spans="1:12" ht="23.25">
      <c r="A218" s="136" t="s">
        <v>408</v>
      </c>
      <c r="B218" s="435" t="s">
        <v>409</v>
      </c>
      <c r="C218" s="435"/>
      <c r="D218" s="435"/>
      <c r="E218" s="435" t="s">
        <v>410</v>
      </c>
      <c r="F218" s="435"/>
      <c r="G218" s="435"/>
      <c r="H218" s="435"/>
      <c r="J218" s="136"/>
      <c r="K218" s="136"/>
      <c r="L218" s="136"/>
    </row>
    <row r="219" spans="1:12" ht="23.25">
      <c r="A219" s="174" t="s">
        <v>40</v>
      </c>
      <c r="B219" s="435" t="s">
        <v>396</v>
      </c>
      <c r="C219" s="435"/>
      <c r="D219" s="435"/>
      <c r="E219" s="435" t="s">
        <v>411</v>
      </c>
      <c r="F219" s="435"/>
      <c r="G219" s="435"/>
      <c r="H219" s="435"/>
      <c r="J219" s="136"/>
      <c r="K219" s="136"/>
      <c r="L219" s="136"/>
    </row>
    <row r="220" spans="1:12" ht="23.25">
      <c r="A220" s="136"/>
      <c r="B220" s="136"/>
      <c r="C220" s="171"/>
      <c r="D220" s="172"/>
      <c r="E220" s="171"/>
      <c r="F220" s="136"/>
      <c r="G220" s="136"/>
      <c r="H220" s="136"/>
      <c r="I220" s="136"/>
      <c r="J220" s="136"/>
      <c r="K220" s="136"/>
      <c r="L220" s="136"/>
    </row>
    <row r="221" spans="1:12" ht="37.5" customHeight="1">
      <c r="A221" s="441" t="s">
        <v>186</v>
      </c>
      <c r="B221" s="441"/>
      <c r="C221" s="441"/>
      <c r="D221" s="441"/>
      <c r="E221" s="441"/>
      <c r="F221" s="441"/>
      <c r="G221" s="441"/>
      <c r="H221" s="441"/>
      <c r="I221" s="136"/>
      <c r="J221" s="136"/>
      <c r="K221" s="136"/>
      <c r="L221" s="136"/>
    </row>
    <row r="222" spans="1:12" s="208" customFormat="1" ht="23.25">
      <c r="A222" s="206" t="s">
        <v>152</v>
      </c>
      <c r="B222" s="15"/>
      <c r="C222" s="15"/>
      <c r="D222" s="15"/>
      <c r="E222" s="15"/>
      <c r="F222" s="136"/>
      <c r="G222" s="136"/>
      <c r="H222" s="136"/>
      <c r="I222" s="136"/>
      <c r="J222" s="207"/>
      <c r="K222" s="207"/>
      <c r="L222" s="207"/>
    </row>
    <row r="223" spans="1:12" ht="35.25" customHeight="1">
      <c r="A223" s="440" t="s">
        <v>187</v>
      </c>
      <c r="B223" s="440"/>
      <c r="C223" s="440"/>
      <c r="D223" s="434" t="s">
        <v>154</v>
      </c>
      <c r="E223" s="434"/>
      <c r="F223" s="212">
        <v>98000</v>
      </c>
      <c r="G223" s="212" t="s">
        <v>45</v>
      </c>
      <c r="H223" s="212"/>
      <c r="I223" s="210"/>
      <c r="J223" s="136"/>
      <c r="K223" s="136"/>
      <c r="L223" s="136"/>
    </row>
    <row r="224" spans="1:12" ht="51" customHeight="1">
      <c r="A224" s="440" t="s">
        <v>188</v>
      </c>
      <c r="B224" s="440"/>
      <c r="C224" s="440"/>
      <c r="D224" s="434" t="s">
        <v>154</v>
      </c>
      <c r="E224" s="434"/>
      <c r="F224" s="212">
        <v>348000</v>
      </c>
      <c r="G224" s="212" t="s">
        <v>45</v>
      </c>
      <c r="H224" s="212"/>
      <c r="I224" s="210"/>
      <c r="J224" s="136"/>
      <c r="K224" s="136"/>
      <c r="L224" s="136"/>
    </row>
    <row r="225" spans="1:12" ht="55.5" customHeight="1">
      <c r="A225" s="440" t="s">
        <v>189</v>
      </c>
      <c r="B225" s="440"/>
      <c r="C225" s="440"/>
      <c r="D225" s="434" t="s">
        <v>154</v>
      </c>
      <c r="E225" s="434"/>
      <c r="F225" s="212">
        <v>176000</v>
      </c>
      <c r="G225" s="212" t="s">
        <v>45</v>
      </c>
      <c r="H225" s="212"/>
      <c r="I225" s="210"/>
      <c r="J225" s="136"/>
      <c r="K225" s="136"/>
      <c r="L225" s="136"/>
    </row>
    <row r="226" spans="1:12" s="211" customFormat="1" ht="23.25">
      <c r="A226" s="213" t="s">
        <v>162</v>
      </c>
      <c r="B226" s="214"/>
      <c r="C226" s="171"/>
      <c r="D226" s="180"/>
      <c r="E226" s="171"/>
      <c r="F226" s="215"/>
      <c r="G226" s="136"/>
      <c r="H226" s="136"/>
      <c r="I226" s="136"/>
      <c r="J226" s="210"/>
      <c r="K226" s="210"/>
      <c r="L226" s="210"/>
    </row>
    <row r="227" spans="1:12" ht="24" customHeight="1">
      <c r="A227" s="433" t="s">
        <v>190</v>
      </c>
      <c r="B227" s="433"/>
      <c r="C227" s="433"/>
      <c r="D227" s="438" t="s">
        <v>170</v>
      </c>
      <c r="E227" s="438"/>
      <c r="F227" s="212">
        <v>2500</v>
      </c>
      <c r="G227" s="212" t="s">
        <v>45</v>
      </c>
      <c r="H227" s="212"/>
      <c r="I227" s="210"/>
      <c r="J227" s="136"/>
      <c r="K227" s="136"/>
      <c r="L227" s="136"/>
    </row>
    <row r="228" spans="1:12" ht="23.25">
      <c r="A228" s="437" t="s">
        <v>191</v>
      </c>
      <c r="B228" s="437"/>
      <c r="C228" s="437"/>
      <c r="D228" s="438" t="s">
        <v>154</v>
      </c>
      <c r="E228" s="438"/>
      <c r="F228" s="216">
        <v>1500</v>
      </c>
      <c r="G228" s="216" t="s">
        <v>45</v>
      </c>
      <c r="H228" s="216"/>
      <c r="I228" s="136"/>
      <c r="J228" s="136"/>
      <c r="K228" s="136"/>
      <c r="L228" s="136"/>
    </row>
    <row r="229" spans="1:12" ht="23.25">
      <c r="A229" s="437" t="s">
        <v>192</v>
      </c>
      <c r="B229" s="437"/>
      <c r="C229" s="437"/>
      <c r="D229" s="438" t="s">
        <v>154</v>
      </c>
      <c r="E229" s="438"/>
      <c r="F229" s="216">
        <v>1500</v>
      </c>
      <c r="G229" s="216" t="s">
        <v>45</v>
      </c>
      <c r="H229" s="216"/>
      <c r="I229" s="136"/>
      <c r="J229" s="136"/>
      <c r="K229" s="136"/>
      <c r="L229" s="136"/>
    </row>
    <row r="230" spans="1:12" ht="23.25">
      <c r="A230" s="437" t="s">
        <v>193</v>
      </c>
      <c r="B230" s="437"/>
      <c r="C230" s="437"/>
      <c r="D230" s="438" t="s">
        <v>154</v>
      </c>
      <c r="E230" s="438"/>
      <c r="F230" s="216">
        <v>1500</v>
      </c>
      <c r="G230" s="216" t="s">
        <v>45</v>
      </c>
      <c r="H230" s="216"/>
      <c r="I230" s="136"/>
      <c r="J230" s="136"/>
      <c r="K230" s="136"/>
      <c r="L230" s="136"/>
    </row>
    <row r="231" spans="1:12" ht="23.25">
      <c r="A231" s="437" t="s">
        <v>194</v>
      </c>
      <c r="B231" s="437"/>
      <c r="C231" s="437"/>
      <c r="D231" s="438" t="s">
        <v>154</v>
      </c>
      <c r="E231" s="438"/>
      <c r="F231" s="216">
        <v>1500</v>
      </c>
      <c r="G231" s="216" t="s">
        <v>45</v>
      </c>
      <c r="H231" s="216"/>
      <c r="I231" s="136"/>
      <c r="J231" s="136"/>
      <c r="K231" s="136"/>
      <c r="L231" s="136"/>
    </row>
    <row r="232" spans="1:12" s="211" customFormat="1" ht="53.25" customHeight="1">
      <c r="A232" s="437" t="s">
        <v>195</v>
      </c>
      <c r="B232" s="437"/>
      <c r="C232" s="437"/>
      <c r="D232" s="17" t="s">
        <v>154</v>
      </c>
      <c r="E232" s="17"/>
      <c r="F232" s="212">
        <v>18000</v>
      </c>
      <c r="G232" s="212" t="s">
        <v>45</v>
      </c>
      <c r="H232" s="212"/>
      <c r="I232" s="210"/>
      <c r="J232" s="210"/>
      <c r="K232" s="210"/>
      <c r="L232" s="210"/>
    </row>
    <row r="233" spans="1:12" s="211" customFormat="1" ht="23.25" customHeight="1">
      <c r="A233" s="8"/>
      <c r="B233" s="8"/>
      <c r="C233" s="8"/>
      <c r="D233" s="17"/>
      <c r="E233" s="17"/>
      <c r="F233" s="212"/>
      <c r="G233" s="212"/>
      <c r="H233" s="212"/>
      <c r="I233" s="210"/>
      <c r="J233" s="210"/>
      <c r="K233" s="210"/>
      <c r="L233" s="210"/>
    </row>
    <row r="234" spans="1:12" ht="24.75" customHeight="1">
      <c r="A234" s="439" t="s">
        <v>196</v>
      </c>
      <c r="B234" s="439"/>
      <c r="C234" s="8"/>
      <c r="D234" s="3"/>
      <c r="E234" s="3"/>
      <c r="F234" s="216"/>
      <c r="G234" s="216"/>
      <c r="H234" s="216"/>
      <c r="I234" s="136"/>
      <c r="J234" s="136"/>
      <c r="K234" s="136"/>
      <c r="L234" s="136"/>
    </row>
    <row r="235" spans="1:12" ht="23.25">
      <c r="A235" s="437" t="s">
        <v>197</v>
      </c>
      <c r="B235" s="437"/>
      <c r="C235" s="437"/>
      <c r="D235" s="438" t="s">
        <v>154</v>
      </c>
      <c r="E235" s="438"/>
      <c r="F235" s="216">
        <v>10900</v>
      </c>
      <c r="G235" s="216" t="s">
        <v>45</v>
      </c>
      <c r="H235" s="216"/>
      <c r="I235" s="136"/>
      <c r="J235" s="136"/>
      <c r="K235" s="136"/>
      <c r="L235" s="136"/>
    </row>
    <row r="236" spans="1:12" s="211" customFormat="1" ht="27.75" customHeight="1">
      <c r="A236" s="433" t="s">
        <v>198</v>
      </c>
      <c r="B236" s="433"/>
      <c r="C236" s="433"/>
      <c r="D236" s="434" t="s">
        <v>154</v>
      </c>
      <c r="E236" s="434"/>
      <c r="F236" s="212">
        <v>15700</v>
      </c>
      <c r="G236" s="212" t="s">
        <v>45</v>
      </c>
      <c r="H236" s="212"/>
      <c r="I236" s="210"/>
      <c r="J236" s="210"/>
      <c r="K236" s="210"/>
      <c r="L236" s="210"/>
    </row>
    <row r="237" spans="1:12" s="211" customFormat="1" ht="18" customHeight="1">
      <c r="A237" s="16"/>
      <c r="B237" s="16"/>
      <c r="C237" s="16"/>
      <c r="D237" s="17"/>
      <c r="E237" s="17"/>
      <c r="F237" s="212"/>
      <c r="G237" s="212"/>
      <c r="H237" s="212"/>
      <c r="I237" s="210"/>
      <c r="J237" s="210"/>
      <c r="K237" s="210"/>
      <c r="L237" s="210"/>
    </row>
    <row r="238" spans="1:12" ht="23.25">
      <c r="A238" s="9" t="s">
        <v>199</v>
      </c>
      <c r="B238" s="8"/>
      <c r="C238" s="8"/>
      <c r="D238" s="3"/>
      <c r="E238" s="3"/>
      <c r="F238" s="216"/>
      <c r="G238" s="216"/>
      <c r="H238" s="216"/>
      <c r="I238" s="136"/>
      <c r="J238" s="136"/>
      <c r="K238" s="136"/>
      <c r="L238" s="136"/>
    </row>
    <row r="239" spans="1:12" s="208" customFormat="1" ht="51" customHeight="1">
      <c r="A239" s="433" t="s">
        <v>200</v>
      </c>
      <c r="B239" s="433"/>
      <c r="C239" s="433"/>
      <c r="D239" s="3" t="s">
        <v>154</v>
      </c>
      <c r="E239" s="3"/>
      <c r="F239" s="209">
        <v>37500</v>
      </c>
      <c r="G239" s="209" t="s">
        <v>45</v>
      </c>
      <c r="H239" s="209"/>
      <c r="I239" s="207"/>
      <c r="J239" s="207"/>
      <c r="K239" s="207"/>
      <c r="L239" s="207"/>
    </row>
    <row r="240" spans="1:12" s="211" customFormat="1" ht="75.75" customHeight="1">
      <c r="A240" s="433" t="s">
        <v>201</v>
      </c>
      <c r="B240" s="433"/>
      <c r="C240" s="433"/>
      <c r="D240" s="17" t="s">
        <v>170</v>
      </c>
      <c r="E240" s="17"/>
      <c r="F240" s="212">
        <v>86000</v>
      </c>
      <c r="G240" s="212" t="s">
        <v>45</v>
      </c>
      <c r="H240" s="212"/>
      <c r="I240" s="210"/>
      <c r="J240" s="210"/>
      <c r="K240" s="210"/>
      <c r="L240" s="210"/>
    </row>
    <row r="242" spans="1:12" ht="33" customHeight="1">
      <c r="A242" s="9" t="s">
        <v>202</v>
      </c>
      <c r="B242" s="8"/>
      <c r="C242" s="8"/>
      <c r="E242" s="171"/>
      <c r="F242" s="217"/>
      <c r="G242" s="217"/>
      <c r="H242" s="217"/>
      <c r="I242" s="136"/>
      <c r="J242" s="136"/>
      <c r="K242" s="136"/>
      <c r="L242" s="136"/>
    </row>
    <row r="243" spans="1:12" s="211" customFormat="1" ht="24" customHeight="1">
      <c r="A243" s="433" t="s">
        <v>203</v>
      </c>
      <c r="B243" s="433"/>
      <c r="C243" s="433"/>
      <c r="D243" s="434" t="s">
        <v>154</v>
      </c>
      <c r="E243" s="434"/>
      <c r="F243" s="212">
        <v>6900</v>
      </c>
      <c r="G243" s="212" t="s">
        <v>45</v>
      </c>
      <c r="H243" s="212"/>
      <c r="I243" s="210"/>
      <c r="J243" s="210"/>
      <c r="K243" s="210"/>
      <c r="L243" s="210"/>
    </row>
    <row r="244" spans="1:12" ht="24" thickBot="1">
      <c r="A244" s="436" t="s">
        <v>204</v>
      </c>
      <c r="B244" s="436"/>
      <c r="C244" s="436"/>
      <c r="D244" s="436"/>
      <c r="E244" s="171"/>
      <c r="F244" s="221">
        <f>SUM(F223:F243)</f>
        <v>805500</v>
      </c>
      <c r="G244" s="221" t="s">
        <v>45</v>
      </c>
      <c r="H244" s="228"/>
      <c r="I244" s="136"/>
      <c r="J244" s="136"/>
      <c r="K244" s="136"/>
      <c r="L244" s="136"/>
    </row>
    <row r="245" spans="1:12" ht="24" thickTop="1">
      <c r="A245" s="18"/>
      <c r="B245" s="18"/>
      <c r="C245" s="18"/>
      <c r="D245" s="18"/>
      <c r="E245" s="171"/>
      <c r="F245" s="228"/>
      <c r="G245" s="228"/>
      <c r="H245" s="228"/>
      <c r="I245" s="136"/>
      <c r="J245" s="136"/>
      <c r="K245" s="136"/>
      <c r="L245" s="136"/>
    </row>
    <row r="246" spans="1:12" ht="23.25">
      <c r="A246" s="222" t="s">
        <v>38</v>
      </c>
      <c r="E246" s="18" t="s">
        <v>180</v>
      </c>
      <c r="F246" s="18"/>
      <c r="G246" s="18"/>
      <c r="H246" s="224"/>
      <c r="I246" s="136"/>
      <c r="J246" s="136"/>
      <c r="K246" s="136"/>
      <c r="L246" s="136"/>
    </row>
    <row r="247" spans="1:12" ht="15" customHeight="1">
      <c r="A247" s="18"/>
      <c r="E247" s="18"/>
      <c r="F247" s="18"/>
      <c r="G247" s="18"/>
      <c r="H247" s="224"/>
      <c r="I247" s="136"/>
      <c r="J247" s="136"/>
      <c r="K247" s="136"/>
      <c r="L247" s="136"/>
    </row>
    <row r="248" spans="1:12" ht="23.25">
      <c r="A248" s="136" t="s">
        <v>412</v>
      </c>
      <c r="E248" s="435" t="s">
        <v>409</v>
      </c>
      <c r="F248" s="435"/>
      <c r="G248" s="435"/>
      <c r="H248" s="225"/>
      <c r="J248" s="136"/>
      <c r="K248" s="136"/>
      <c r="L248" s="136"/>
    </row>
    <row r="249" spans="1:12" ht="23.25">
      <c r="A249" s="174" t="s">
        <v>40</v>
      </c>
      <c r="E249" s="435" t="s">
        <v>396</v>
      </c>
      <c r="F249" s="435"/>
      <c r="G249" s="435"/>
      <c r="H249" s="225"/>
      <c r="J249" s="136"/>
      <c r="K249" s="136"/>
      <c r="L249" s="136"/>
    </row>
    <row r="250" spans="1:12" ht="23.25">
      <c r="A250" s="174"/>
      <c r="B250" s="15" t="s">
        <v>180</v>
      </c>
      <c r="C250" s="15"/>
      <c r="D250" s="15"/>
      <c r="E250" s="15"/>
      <c r="F250" s="15"/>
      <c r="G250" s="15"/>
      <c r="H250" s="225"/>
      <c r="J250" s="136"/>
      <c r="K250" s="136"/>
      <c r="L250" s="136"/>
    </row>
    <row r="251" spans="1:12" ht="24" customHeight="1">
      <c r="A251" s="136"/>
      <c r="B251" s="136"/>
      <c r="C251" s="171"/>
      <c r="D251" s="175"/>
      <c r="E251" s="171"/>
      <c r="G251" s="136"/>
      <c r="H251" s="136"/>
      <c r="I251" s="136"/>
      <c r="J251" s="136"/>
      <c r="K251" s="136"/>
      <c r="L251" s="136"/>
    </row>
    <row r="252" spans="1:12" ht="23.25">
      <c r="A252" s="136"/>
      <c r="B252" s="136" t="s">
        <v>413</v>
      </c>
      <c r="C252" s="171"/>
      <c r="D252" s="175"/>
      <c r="E252" s="171"/>
      <c r="G252" s="136"/>
      <c r="H252" s="136"/>
      <c r="I252" s="136"/>
      <c r="J252" s="136"/>
      <c r="K252" s="136"/>
      <c r="L252" s="136"/>
    </row>
    <row r="253" spans="1:12" ht="23.25">
      <c r="A253" s="136"/>
      <c r="B253" s="136" t="s">
        <v>414</v>
      </c>
      <c r="C253" s="171"/>
      <c r="D253" s="175"/>
      <c r="E253" s="171"/>
      <c r="G253" s="225"/>
      <c r="H253" s="225"/>
      <c r="I253" s="225"/>
      <c r="J253" s="136"/>
      <c r="K253" s="136"/>
      <c r="L253" s="136"/>
    </row>
    <row r="254" spans="1:12" ht="23.25">
      <c r="A254" s="136"/>
      <c r="B254" s="136" t="s">
        <v>405</v>
      </c>
      <c r="C254" s="171"/>
      <c r="D254" s="175"/>
      <c r="E254" s="171"/>
      <c r="G254" s="225"/>
      <c r="H254" s="225"/>
      <c r="I254" s="225"/>
      <c r="J254" s="136"/>
      <c r="K254" s="136"/>
      <c r="L254" s="136"/>
    </row>
    <row r="255" spans="1:12" ht="23.25">
      <c r="A255" s="136"/>
      <c r="B255" s="136"/>
      <c r="C255" s="171"/>
      <c r="D255" s="175"/>
      <c r="E255" s="171"/>
      <c r="G255" s="136"/>
      <c r="H255" s="136"/>
      <c r="I255" s="136"/>
      <c r="J255" s="136"/>
      <c r="K255" s="136"/>
      <c r="L255" s="136"/>
    </row>
    <row r="256" spans="1:12" ht="23.25">
      <c r="A256" s="136"/>
      <c r="B256" s="136"/>
      <c r="C256" s="171"/>
      <c r="D256" s="175"/>
      <c r="E256" s="171"/>
      <c r="G256" s="136"/>
      <c r="H256" s="136"/>
      <c r="I256" s="136"/>
      <c r="J256" s="136"/>
      <c r="K256" s="136"/>
      <c r="L256" s="136"/>
    </row>
    <row r="257" spans="1:12" ht="23.25">
      <c r="A257" s="136"/>
      <c r="B257" s="136"/>
      <c r="C257" s="171"/>
      <c r="D257" s="175"/>
      <c r="E257" s="171"/>
      <c r="G257" s="136"/>
      <c r="H257" s="136"/>
      <c r="I257" s="136"/>
      <c r="J257" s="136"/>
      <c r="K257" s="136"/>
      <c r="L257" s="136"/>
    </row>
    <row r="258" spans="1:12" ht="23.25">
      <c r="A258" s="136"/>
      <c r="B258" s="136"/>
      <c r="C258" s="171"/>
      <c r="D258" s="175"/>
      <c r="E258" s="171"/>
      <c r="G258" s="136"/>
      <c r="H258" s="136"/>
      <c r="I258" s="136"/>
      <c r="J258" s="136"/>
      <c r="K258" s="136"/>
      <c r="L258" s="136"/>
    </row>
    <row r="259" spans="1:12" ht="23.25">
      <c r="A259" s="136"/>
      <c r="B259" s="136"/>
      <c r="C259" s="171"/>
      <c r="D259" s="175"/>
      <c r="E259" s="171">
        <v>0</v>
      </c>
      <c r="G259" s="136"/>
      <c r="H259" s="136"/>
      <c r="I259" s="136"/>
      <c r="J259" s="136"/>
      <c r="K259" s="136"/>
      <c r="L259" s="136"/>
    </row>
    <row r="260" spans="1:12" ht="23.25">
      <c r="A260" s="136"/>
      <c r="B260" s="136"/>
      <c r="C260" s="171"/>
      <c r="D260" s="175"/>
      <c r="E260" s="171">
        <v>0</v>
      </c>
      <c r="G260" s="136"/>
      <c r="H260" s="136"/>
      <c r="I260" s="136"/>
      <c r="J260" s="136"/>
      <c r="K260" s="136"/>
      <c r="L260" s="136"/>
    </row>
    <row r="261" spans="1:12" ht="23.25">
      <c r="A261" s="136"/>
      <c r="B261" s="136"/>
      <c r="C261" s="171"/>
      <c r="D261" s="175"/>
      <c r="E261" s="171">
        <v>0</v>
      </c>
      <c r="G261" s="136"/>
      <c r="H261" s="136"/>
      <c r="I261" s="136"/>
      <c r="J261" s="136"/>
      <c r="K261" s="136"/>
      <c r="L261" s="136"/>
    </row>
    <row r="262" spans="1:12" ht="23.25">
      <c r="A262" s="136"/>
      <c r="B262" s="136"/>
      <c r="C262" s="171"/>
      <c r="D262" s="175"/>
      <c r="E262" s="171">
        <v>0</v>
      </c>
      <c r="G262" s="136"/>
      <c r="H262" s="136"/>
      <c r="I262" s="136"/>
      <c r="J262" s="136"/>
      <c r="K262" s="136"/>
      <c r="L262" s="136"/>
    </row>
    <row r="263" spans="1:12" ht="23.25">
      <c r="A263" s="136"/>
      <c r="B263" s="136"/>
      <c r="C263" s="171"/>
      <c r="D263" s="176"/>
      <c r="E263" s="171">
        <v>0</v>
      </c>
      <c r="G263" s="136"/>
      <c r="H263" s="136"/>
      <c r="I263" s="136"/>
      <c r="J263" s="136"/>
      <c r="K263" s="136"/>
      <c r="L263" s="136"/>
    </row>
    <row r="264" spans="1:12" ht="24" thickBot="1">
      <c r="A264" s="136" t="s">
        <v>106</v>
      </c>
      <c r="B264" s="136"/>
      <c r="C264" s="171"/>
      <c r="D264" s="177">
        <f>SUM(D226:D263)</f>
        <v>0</v>
      </c>
      <c r="E264" s="178">
        <v>0</v>
      </c>
      <c r="G264" s="136"/>
      <c r="H264" s="136"/>
      <c r="I264" s="136"/>
      <c r="J264" s="136"/>
      <c r="K264" s="136"/>
      <c r="L264" s="136"/>
    </row>
    <row r="265" spans="1:9" ht="24" thickTop="1">
      <c r="A265" s="136"/>
      <c r="B265" s="136"/>
      <c r="C265" s="171"/>
      <c r="D265" s="172"/>
      <c r="E265" s="171"/>
      <c r="F265" s="136"/>
      <c r="G265" s="136"/>
      <c r="H265" s="136"/>
      <c r="I265" s="136"/>
    </row>
    <row r="271" spans="1:16" ht="12.75">
      <c r="A271" t="s">
        <v>205</v>
      </c>
      <c r="B271" t="s">
        <v>206</v>
      </c>
      <c r="D271" s="180" t="s">
        <v>207</v>
      </c>
      <c r="F271" t="s">
        <v>208</v>
      </c>
      <c r="H271" t="s">
        <v>209</v>
      </c>
      <c r="J271" t="s">
        <v>210</v>
      </c>
      <c r="K271" t="s">
        <v>211</v>
      </c>
      <c r="M271" t="s">
        <v>212</v>
      </c>
      <c r="N271" t="s">
        <v>213</v>
      </c>
      <c r="O271" t="s">
        <v>214</v>
      </c>
      <c r="P271" t="s">
        <v>215</v>
      </c>
    </row>
    <row r="272" spans="1:14" ht="12.75">
      <c r="A272">
        <v>244820</v>
      </c>
      <c r="B272">
        <v>30000</v>
      </c>
      <c r="F272">
        <v>56300</v>
      </c>
      <c r="H272">
        <v>36000</v>
      </c>
      <c r="J272">
        <v>31340</v>
      </c>
      <c r="M272">
        <v>4800</v>
      </c>
      <c r="N272">
        <v>71400</v>
      </c>
    </row>
    <row r="273" spans="1:10" ht="12.75">
      <c r="A273">
        <v>50550</v>
      </c>
      <c r="B273">
        <v>12290</v>
      </c>
      <c r="F273">
        <v>3000</v>
      </c>
      <c r="H273">
        <v>9000</v>
      </c>
      <c r="J273">
        <v>10000</v>
      </c>
    </row>
    <row r="274" spans="1:15" ht="12.75">
      <c r="A274">
        <v>93300</v>
      </c>
      <c r="F274">
        <v>22000</v>
      </c>
      <c r="H274">
        <v>10000</v>
      </c>
      <c r="J274">
        <v>86700</v>
      </c>
      <c r="O274">
        <v>27220.8</v>
      </c>
    </row>
    <row r="275" spans="1:16" ht="12.75">
      <c r="A275">
        <v>51900</v>
      </c>
      <c r="D275" s="180">
        <v>21900</v>
      </c>
      <c r="F275">
        <v>5000</v>
      </c>
      <c r="H275">
        <v>5000</v>
      </c>
      <c r="J275">
        <v>6300</v>
      </c>
      <c r="O275">
        <v>20330</v>
      </c>
      <c r="P275">
        <v>55000</v>
      </c>
    </row>
    <row r="276" spans="1:15" ht="12.75">
      <c r="A276">
        <v>14400</v>
      </c>
      <c r="F276">
        <v>12000</v>
      </c>
      <c r="J276">
        <v>23500</v>
      </c>
      <c r="N276">
        <v>2850000</v>
      </c>
      <c r="O276">
        <v>13482</v>
      </c>
    </row>
    <row r="277" spans="1:15" ht="12.75">
      <c r="A277">
        <v>20000</v>
      </c>
      <c r="D277" s="180">
        <v>74500</v>
      </c>
      <c r="J277">
        <v>4500</v>
      </c>
      <c r="K277">
        <v>1800</v>
      </c>
      <c r="N277">
        <v>520000</v>
      </c>
      <c r="O277">
        <v>8560</v>
      </c>
    </row>
    <row r="278" spans="1:15" ht="12.75">
      <c r="A278">
        <v>11000</v>
      </c>
      <c r="D278" s="180">
        <v>3950</v>
      </c>
      <c r="K278">
        <v>4000</v>
      </c>
      <c r="O278">
        <v>8560</v>
      </c>
    </row>
    <row r="279" spans="1:11" ht="12.75">
      <c r="A279">
        <v>257000</v>
      </c>
      <c r="K279">
        <v>13000</v>
      </c>
    </row>
    <row r="280" spans="1:6" ht="12.75">
      <c r="A280">
        <v>17000</v>
      </c>
      <c r="B280">
        <v>8650</v>
      </c>
      <c r="F280">
        <v>30000</v>
      </c>
    </row>
    <row r="281" ht="12.75">
      <c r="A281">
        <v>26000</v>
      </c>
    </row>
    <row r="282" ht="12.75">
      <c r="A282">
        <v>68000</v>
      </c>
    </row>
    <row r="283" ht="12.75">
      <c r="A283">
        <v>35890</v>
      </c>
    </row>
    <row r="284" ht="12.75">
      <c r="A284">
        <v>6200</v>
      </c>
    </row>
    <row r="285" ht="12.75">
      <c r="A285">
        <v>10700</v>
      </c>
    </row>
    <row r="286" ht="12.75">
      <c r="A286">
        <v>15000</v>
      </c>
    </row>
    <row r="287" ht="12.75">
      <c r="A287">
        <v>18860</v>
      </c>
    </row>
    <row r="288" ht="12.75">
      <c r="A288">
        <v>39000</v>
      </c>
    </row>
    <row r="289" spans="1:16" ht="12.75">
      <c r="A289">
        <f>SUM(A272:A288)</f>
        <v>979620</v>
      </c>
      <c r="B289">
        <f aca="true" t="shared" si="5" ref="B289:P289">SUM(B272:B288)</f>
        <v>50940</v>
      </c>
      <c r="C289">
        <f t="shared" si="5"/>
        <v>0</v>
      </c>
      <c r="D289">
        <f t="shared" si="5"/>
        <v>100350</v>
      </c>
      <c r="E289">
        <f t="shared" si="5"/>
        <v>0</v>
      </c>
      <c r="F289">
        <f t="shared" si="5"/>
        <v>128300</v>
      </c>
      <c r="G289">
        <f t="shared" si="5"/>
        <v>0</v>
      </c>
      <c r="H289">
        <f t="shared" si="5"/>
        <v>60000</v>
      </c>
      <c r="I289">
        <f t="shared" si="5"/>
        <v>0</v>
      </c>
      <c r="J289">
        <f t="shared" si="5"/>
        <v>162340</v>
      </c>
      <c r="K289">
        <f t="shared" si="5"/>
        <v>18800</v>
      </c>
      <c r="L289">
        <f t="shared" si="5"/>
        <v>0</v>
      </c>
      <c r="M289">
        <f t="shared" si="5"/>
        <v>4800</v>
      </c>
      <c r="N289">
        <f t="shared" si="5"/>
        <v>3441400</v>
      </c>
      <c r="O289">
        <f t="shared" si="5"/>
        <v>78152.8</v>
      </c>
      <c r="P289">
        <f t="shared" si="5"/>
        <v>55000</v>
      </c>
    </row>
    <row r="291" ht="12.75">
      <c r="A291" t="s">
        <v>216</v>
      </c>
    </row>
    <row r="292" ht="12.75">
      <c r="A292">
        <v>457993</v>
      </c>
    </row>
    <row r="293" ht="12.75">
      <c r="A293">
        <v>2600</v>
      </c>
    </row>
    <row r="294" ht="12.75">
      <c r="A294">
        <v>9090</v>
      </c>
    </row>
    <row r="295" ht="12.75">
      <c r="A295">
        <v>166300</v>
      </c>
    </row>
    <row r="296" ht="12.75">
      <c r="A296">
        <f>SUM(A292:A295)</f>
        <v>635983</v>
      </c>
    </row>
    <row r="297" ht="12.75">
      <c r="A297">
        <f>SUM(A272:Q295)</f>
        <v>10795388.600000001</v>
      </c>
    </row>
  </sheetData>
  <sheetProtection/>
  <mergeCells count="109">
    <mergeCell ref="A1:L1"/>
    <mergeCell ref="A2:L2"/>
    <mergeCell ref="A3:L3"/>
    <mergeCell ref="G4:I5"/>
    <mergeCell ref="B22:D22"/>
    <mergeCell ref="E22:H22"/>
    <mergeCell ref="B23:D23"/>
    <mergeCell ref="E23:H23"/>
    <mergeCell ref="A25:L25"/>
    <mergeCell ref="A26:L26"/>
    <mergeCell ref="A27:L27"/>
    <mergeCell ref="D28:E29"/>
    <mergeCell ref="F28:G29"/>
    <mergeCell ref="H28:I29"/>
    <mergeCell ref="B46:D46"/>
    <mergeCell ref="E46:H46"/>
    <mergeCell ref="B47:D47"/>
    <mergeCell ref="E47:H47"/>
    <mergeCell ref="A49:E49"/>
    <mergeCell ref="A85:L85"/>
    <mergeCell ref="A86:L86"/>
    <mergeCell ref="A87:L87"/>
    <mergeCell ref="J96:J97"/>
    <mergeCell ref="B118:D118"/>
    <mergeCell ref="E118:H118"/>
    <mergeCell ref="B119:D119"/>
    <mergeCell ref="E119:H119"/>
    <mergeCell ref="A121:H121"/>
    <mergeCell ref="A123:C123"/>
    <mergeCell ref="D123:E123"/>
    <mergeCell ref="A124:C124"/>
    <mergeCell ref="D124:E124"/>
    <mergeCell ref="A125:C125"/>
    <mergeCell ref="D125:E125"/>
    <mergeCell ref="A126:C126"/>
    <mergeCell ref="D126:E126"/>
    <mergeCell ref="A127:C127"/>
    <mergeCell ref="D127:E127"/>
    <mergeCell ref="A128:C128"/>
    <mergeCell ref="D128:E128"/>
    <mergeCell ref="A130:C130"/>
    <mergeCell ref="D130:E130"/>
    <mergeCell ref="A131:C131"/>
    <mergeCell ref="D131:E131"/>
    <mergeCell ref="A132:C132"/>
    <mergeCell ref="D132:E132"/>
    <mergeCell ref="A133:C133"/>
    <mergeCell ref="D133:E133"/>
    <mergeCell ref="A135:C135"/>
    <mergeCell ref="D135:E135"/>
    <mergeCell ref="A138:C138"/>
    <mergeCell ref="D138:E138"/>
    <mergeCell ref="D139:E139"/>
    <mergeCell ref="A141:C141"/>
    <mergeCell ref="D141:E141"/>
    <mergeCell ref="A143:C143"/>
    <mergeCell ref="D143:E143"/>
    <mergeCell ref="D144:E144"/>
    <mergeCell ref="A145:D145"/>
    <mergeCell ref="B148:D148"/>
    <mergeCell ref="B149:D149"/>
    <mergeCell ref="A150:L150"/>
    <mergeCell ref="A151:L151"/>
    <mergeCell ref="E148:H148"/>
    <mergeCell ref="E149:H149"/>
    <mergeCell ref="A152:L152"/>
    <mergeCell ref="J161:J162"/>
    <mergeCell ref="J156:J157"/>
    <mergeCell ref="A188:L188"/>
    <mergeCell ref="A189:L189"/>
    <mergeCell ref="A190:L190"/>
    <mergeCell ref="B185:D185"/>
    <mergeCell ref="E185:H185"/>
    <mergeCell ref="B186:D186"/>
    <mergeCell ref="E186:H186"/>
    <mergeCell ref="B218:D218"/>
    <mergeCell ref="E218:H218"/>
    <mergeCell ref="B219:D219"/>
    <mergeCell ref="E219:H219"/>
    <mergeCell ref="A221:H221"/>
    <mergeCell ref="A223:C223"/>
    <mergeCell ref="D223:E223"/>
    <mergeCell ref="A224:C224"/>
    <mergeCell ref="D224:E224"/>
    <mergeCell ref="A225:C225"/>
    <mergeCell ref="D225:E225"/>
    <mergeCell ref="A227:C227"/>
    <mergeCell ref="D227:E227"/>
    <mergeCell ref="A228:C228"/>
    <mergeCell ref="D228:E228"/>
    <mergeCell ref="A229:C229"/>
    <mergeCell ref="D229:E229"/>
    <mergeCell ref="A230:C230"/>
    <mergeCell ref="D230:E230"/>
    <mergeCell ref="A231:C231"/>
    <mergeCell ref="D231:E231"/>
    <mergeCell ref="A232:C232"/>
    <mergeCell ref="A234:B234"/>
    <mergeCell ref="A235:C235"/>
    <mergeCell ref="D235:E235"/>
    <mergeCell ref="A236:C236"/>
    <mergeCell ref="D236:E236"/>
    <mergeCell ref="A239:C239"/>
    <mergeCell ref="A240:C240"/>
    <mergeCell ref="E249:G249"/>
    <mergeCell ref="A243:C243"/>
    <mergeCell ref="D243:E243"/>
    <mergeCell ref="A244:D244"/>
    <mergeCell ref="E248:G248"/>
  </mergeCells>
  <printOptions/>
  <pageMargins left="0.54" right="0.19" top="0.53" bottom="0.49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40.7109375" style="4" customWidth="1"/>
    <col min="2" max="2" width="16.140625" style="4" customWidth="1"/>
    <col min="3" max="3" width="15.421875" style="6" customWidth="1"/>
    <col min="4" max="4" width="5.28125" style="4" customWidth="1"/>
    <col min="5" max="5" width="15.7109375" style="6" customWidth="1"/>
    <col min="6" max="6" width="9.140625" style="4" customWidth="1"/>
    <col min="7" max="7" width="15.57421875" style="4" customWidth="1"/>
    <col min="8" max="8" width="13.7109375" style="4" customWidth="1"/>
    <col min="9" max="9" width="13.421875" style="4" customWidth="1"/>
    <col min="10" max="16384" width="9.140625" style="4" customWidth="1"/>
  </cols>
  <sheetData>
    <row r="1" spans="1:5" ht="24">
      <c r="A1" s="412" t="s">
        <v>428</v>
      </c>
      <c r="B1" s="412"/>
      <c r="C1" s="412"/>
      <c r="D1" s="412"/>
      <c r="E1" s="412"/>
    </row>
    <row r="2" spans="1:5" ht="24">
      <c r="A2" s="412" t="s">
        <v>429</v>
      </c>
      <c r="B2" s="412"/>
      <c r="C2" s="412"/>
      <c r="D2" s="412"/>
      <c r="E2" s="412"/>
    </row>
    <row r="3" spans="1:5" ht="24">
      <c r="A3" s="412" t="s">
        <v>430</v>
      </c>
      <c r="B3" s="412"/>
      <c r="C3" s="412"/>
      <c r="D3" s="412"/>
      <c r="E3" s="412"/>
    </row>
    <row r="4" spans="1:5" ht="24">
      <c r="A4" s="251" t="s">
        <v>232</v>
      </c>
      <c r="B4" s="252" t="s">
        <v>233</v>
      </c>
      <c r="C4" s="92" t="s">
        <v>2</v>
      </c>
      <c r="D4" s="251"/>
      <c r="E4" s="92" t="s">
        <v>234</v>
      </c>
    </row>
    <row r="5" spans="1:5" ht="24">
      <c r="A5" s="253"/>
      <c r="B5" s="254" t="s">
        <v>1</v>
      </c>
      <c r="C5" s="119"/>
      <c r="D5" s="253"/>
      <c r="E5" s="119" t="s">
        <v>235</v>
      </c>
    </row>
    <row r="6" spans="1:5" ht="24">
      <c r="A6" s="255" t="s">
        <v>236</v>
      </c>
      <c r="B6" s="86"/>
      <c r="C6" s="98"/>
      <c r="D6" s="256"/>
      <c r="E6" s="98"/>
    </row>
    <row r="7" spans="1:5" ht="24">
      <c r="A7" s="257" t="s">
        <v>237</v>
      </c>
      <c r="B7" s="258">
        <v>1630000</v>
      </c>
      <c r="C7" s="259">
        <v>1067889.44</v>
      </c>
      <c r="D7" s="260" t="s">
        <v>238</v>
      </c>
      <c r="E7" s="259">
        <f aca="true" t="shared" si="0" ref="E7:E14">+C7-B7</f>
        <v>-562110.56</v>
      </c>
    </row>
    <row r="8" spans="1:5" ht="24">
      <c r="A8" s="261" t="s">
        <v>239</v>
      </c>
      <c r="B8" s="262">
        <v>13850</v>
      </c>
      <c r="C8" s="263">
        <v>47031.2</v>
      </c>
      <c r="D8" s="264" t="s">
        <v>93</v>
      </c>
      <c r="E8" s="259">
        <f t="shared" si="0"/>
        <v>33181.2</v>
      </c>
    </row>
    <row r="9" spans="1:5" ht="24">
      <c r="A9" s="261" t="s">
        <v>240</v>
      </c>
      <c r="B9" s="262">
        <v>41000</v>
      </c>
      <c r="C9" s="263">
        <v>105301.95</v>
      </c>
      <c r="D9" s="264" t="s">
        <v>93</v>
      </c>
      <c r="E9" s="259">
        <f t="shared" si="0"/>
        <v>64301.95</v>
      </c>
    </row>
    <row r="10" spans="1:5" ht="24">
      <c r="A10" s="261" t="s">
        <v>361</v>
      </c>
      <c r="B10" s="262">
        <v>0</v>
      </c>
      <c r="C10" s="263">
        <v>0</v>
      </c>
      <c r="D10" s="264" t="s">
        <v>93</v>
      </c>
      <c r="E10" s="259">
        <f t="shared" si="0"/>
        <v>0</v>
      </c>
    </row>
    <row r="11" spans="1:5" ht="24">
      <c r="A11" s="340" t="s">
        <v>362</v>
      </c>
      <c r="B11" s="262">
        <v>12134350</v>
      </c>
      <c r="C11" s="263">
        <v>15275105.89</v>
      </c>
      <c r="D11" s="264" t="s">
        <v>238</v>
      </c>
      <c r="E11" s="259">
        <f t="shared" si="0"/>
        <v>3140755.8900000006</v>
      </c>
    </row>
    <row r="12" spans="1:5" ht="24">
      <c r="A12" s="261" t="s">
        <v>363</v>
      </c>
      <c r="B12" s="262">
        <v>7000000</v>
      </c>
      <c r="C12" s="263">
        <v>5514149</v>
      </c>
      <c r="D12" s="264" t="s">
        <v>93</v>
      </c>
      <c r="E12" s="259">
        <f t="shared" si="0"/>
        <v>-1485851</v>
      </c>
    </row>
    <row r="13" spans="1:5" ht="24">
      <c r="A13" s="261" t="s">
        <v>364</v>
      </c>
      <c r="B13" s="262">
        <v>180800</v>
      </c>
      <c r="C13" s="263">
        <v>46760</v>
      </c>
      <c r="D13" s="264" t="s">
        <v>93</v>
      </c>
      <c r="E13" s="259">
        <f t="shared" si="0"/>
        <v>-134040</v>
      </c>
    </row>
    <row r="14" spans="1:5" ht="24">
      <c r="A14" s="265" t="s">
        <v>365</v>
      </c>
      <c r="B14" s="266">
        <v>0</v>
      </c>
      <c r="C14" s="267">
        <v>0</v>
      </c>
      <c r="D14" s="339"/>
      <c r="E14" s="259">
        <f t="shared" si="0"/>
        <v>0</v>
      </c>
    </row>
    <row r="15" spans="1:7" ht="24">
      <c r="A15" s="268" t="s">
        <v>241</v>
      </c>
      <c r="B15" s="269">
        <f>SUM(B7:B14)</f>
        <v>21000000</v>
      </c>
      <c r="C15" s="270">
        <f>SUM(C7:C14)</f>
        <v>22056237.48</v>
      </c>
      <c r="D15" s="271" t="s">
        <v>238</v>
      </c>
      <c r="E15" s="270">
        <f>SUM(E7:E14)</f>
        <v>1056237.4800000004</v>
      </c>
      <c r="G15" s="7">
        <f>SUM(C7:C14)</f>
        <v>22056237.48</v>
      </c>
    </row>
    <row r="16" spans="1:7" s="346" customFormat="1" ht="24">
      <c r="A16" s="343" t="s">
        <v>366</v>
      </c>
      <c r="B16" s="286"/>
      <c r="C16" s="344"/>
      <c r="D16" s="345"/>
      <c r="E16" s="344"/>
      <c r="G16" s="346">
        <v>17378454.15</v>
      </c>
    </row>
    <row r="17" spans="1:7" s="346" customFormat="1" ht="24">
      <c r="A17" s="347" t="s">
        <v>367</v>
      </c>
      <c r="B17" s="286">
        <v>0</v>
      </c>
      <c r="C17" s="344">
        <v>641096.93</v>
      </c>
      <c r="D17" s="345">
        <v>0</v>
      </c>
      <c r="E17" s="344">
        <v>0</v>
      </c>
      <c r="G17" s="346">
        <f>+G15-G16</f>
        <v>4677783.330000002</v>
      </c>
    </row>
    <row r="18" spans="1:7" s="346" customFormat="1" ht="24">
      <c r="A18" s="347" t="s">
        <v>368</v>
      </c>
      <c r="B18" s="286">
        <v>0</v>
      </c>
      <c r="C18" s="344">
        <v>3897200</v>
      </c>
      <c r="D18" s="345">
        <v>0</v>
      </c>
      <c r="E18" s="344">
        <v>0</v>
      </c>
      <c r="G18" s="315">
        <f>SUM(C17:C18)</f>
        <v>4538296.93</v>
      </c>
    </row>
    <row r="19" spans="1:5" s="346" customFormat="1" ht="24">
      <c r="A19" s="347"/>
      <c r="B19" s="286"/>
      <c r="C19" s="344"/>
      <c r="D19" s="345"/>
      <c r="E19" s="344"/>
    </row>
    <row r="20" spans="1:5" ht="24">
      <c r="A20" s="268" t="s">
        <v>241</v>
      </c>
      <c r="B20" s="269"/>
      <c r="C20" s="270">
        <f>SUM(C17:C19)</f>
        <v>4538296.93</v>
      </c>
      <c r="D20" s="271" t="s">
        <v>238</v>
      </c>
      <c r="E20" s="270"/>
    </row>
    <row r="21" spans="1:5" ht="24">
      <c r="A21" s="268" t="s">
        <v>320</v>
      </c>
      <c r="B21" s="269"/>
      <c r="C21" s="270">
        <f>+C15+C20</f>
        <v>26594534.41</v>
      </c>
      <c r="D21" s="271"/>
      <c r="E21" s="270"/>
    </row>
    <row r="22" spans="1:5" ht="24">
      <c r="A22" s="272" t="s">
        <v>242</v>
      </c>
      <c r="B22" s="88" t="s">
        <v>233</v>
      </c>
      <c r="C22" s="99" t="s">
        <v>243</v>
      </c>
      <c r="D22" s="273"/>
      <c r="E22" s="99" t="s">
        <v>234</v>
      </c>
    </row>
    <row r="23" spans="1:5" ht="24">
      <c r="A23" s="253"/>
      <c r="B23" s="254" t="s">
        <v>339</v>
      </c>
      <c r="C23" s="119"/>
      <c r="D23" s="274"/>
      <c r="E23" s="119" t="s">
        <v>235</v>
      </c>
    </row>
    <row r="24" spans="1:5" ht="24">
      <c r="A24" s="275" t="s">
        <v>244</v>
      </c>
      <c r="B24" s="276"/>
      <c r="C24" s="277"/>
      <c r="D24" s="278"/>
      <c r="E24" s="277"/>
    </row>
    <row r="25" spans="1:5" ht="24">
      <c r="A25" s="261" t="s">
        <v>245</v>
      </c>
      <c r="B25" s="262">
        <v>3560570</v>
      </c>
      <c r="C25" s="263">
        <v>337586</v>
      </c>
      <c r="D25" s="279" t="s">
        <v>93</v>
      </c>
      <c r="E25" s="263">
        <f aca="true" t="shared" si="1" ref="E25:E31">+B25-C25</f>
        <v>3222984</v>
      </c>
    </row>
    <row r="26" spans="1:5" ht="24">
      <c r="A26" s="261" t="s">
        <v>246</v>
      </c>
      <c r="B26" s="262">
        <v>4609840</v>
      </c>
      <c r="C26" s="263">
        <v>3978872</v>
      </c>
      <c r="D26" s="279" t="s">
        <v>93</v>
      </c>
      <c r="E26" s="263">
        <f t="shared" si="1"/>
        <v>630968</v>
      </c>
    </row>
    <row r="27" spans="1:5" ht="24">
      <c r="A27" s="261" t="s">
        <v>247</v>
      </c>
      <c r="B27" s="262">
        <v>1476880</v>
      </c>
      <c r="C27" s="263">
        <v>1415393</v>
      </c>
      <c r="D27" s="279" t="s">
        <v>93</v>
      </c>
      <c r="E27" s="263">
        <f t="shared" si="1"/>
        <v>61487</v>
      </c>
    </row>
    <row r="28" spans="1:5" ht="21">
      <c r="A28" s="261" t="s">
        <v>248</v>
      </c>
      <c r="B28" s="262">
        <v>5601232</v>
      </c>
      <c r="C28" s="263">
        <v>3936914.53</v>
      </c>
      <c r="D28" s="279" t="s">
        <v>93</v>
      </c>
      <c r="E28" s="263">
        <f t="shared" si="1"/>
        <v>1664317.4700000002</v>
      </c>
    </row>
    <row r="29" spans="1:5" ht="21">
      <c r="A29" s="261" t="s">
        <v>249</v>
      </c>
      <c r="B29" s="262">
        <v>733000</v>
      </c>
      <c r="C29" s="263">
        <v>639231.62</v>
      </c>
      <c r="D29" s="279" t="s">
        <v>93</v>
      </c>
      <c r="E29" s="263">
        <f>+B29-C29</f>
        <v>93768.38</v>
      </c>
    </row>
    <row r="30" spans="1:5" ht="21">
      <c r="A30" s="261" t="s">
        <v>250</v>
      </c>
      <c r="B30" s="262">
        <v>1341688</v>
      </c>
      <c r="C30" s="263">
        <v>1217888</v>
      </c>
      <c r="D30" s="279" t="s">
        <v>93</v>
      </c>
      <c r="E30" s="263">
        <f t="shared" si="1"/>
        <v>123800</v>
      </c>
    </row>
    <row r="31" spans="1:5" ht="21">
      <c r="A31" s="261" t="s">
        <v>431</v>
      </c>
      <c r="B31" s="262">
        <v>20000</v>
      </c>
      <c r="C31" s="263">
        <v>0</v>
      </c>
      <c r="D31" s="279" t="s">
        <v>93</v>
      </c>
      <c r="E31" s="263">
        <f t="shared" si="1"/>
        <v>20000</v>
      </c>
    </row>
    <row r="32" spans="1:5" ht="21">
      <c r="A32" s="268" t="s">
        <v>251</v>
      </c>
      <c r="B32" s="269">
        <f>SUM(B25:B31)</f>
        <v>17343210</v>
      </c>
      <c r="C32" s="270">
        <f>SUM(C25:C31)</f>
        <v>11525885.149999999</v>
      </c>
      <c r="D32" s="282">
        <f>SUM(D25:D31)</f>
        <v>0</v>
      </c>
      <c r="E32" s="283">
        <f>SUM(E25:E31)</f>
        <v>5817324.850000001</v>
      </c>
    </row>
    <row r="33" spans="1:5" ht="21">
      <c r="A33" s="275" t="s">
        <v>252</v>
      </c>
      <c r="B33" s="276"/>
      <c r="C33" s="277"/>
      <c r="D33" s="278"/>
      <c r="E33" s="277"/>
    </row>
    <row r="34" spans="1:5" ht="21">
      <c r="A34" s="256" t="s">
        <v>253</v>
      </c>
      <c r="B34" s="124">
        <v>3653000</v>
      </c>
      <c r="C34" s="98">
        <v>3600990</v>
      </c>
      <c r="D34" s="100" t="s">
        <v>93</v>
      </c>
      <c r="E34" s="98">
        <f>+B34-C34</f>
        <v>52010</v>
      </c>
    </row>
    <row r="35" spans="1:7" ht="21">
      <c r="A35" s="268" t="s">
        <v>254</v>
      </c>
      <c r="B35" s="270">
        <f>+B34</f>
        <v>3653000</v>
      </c>
      <c r="C35" s="269">
        <f>+C34</f>
        <v>3600990</v>
      </c>
      <c r="D35" s="282">
        <f>SUM(D27:D34)</f>
        <v>0</v>
      </c>
      <c r="E35" s="283">
        <f>+E34</f>
        <v>52010</v>
      </c>
      <c r="G35" s="7">
        <f>+C32+C35</f>
        <v>15126875.149999999</v>
      </c>
    </row>
    <row r="36" spans="1:7" ht="21">
      <c r="A36" s="348" t="s">
        <v>255</v>
      </c>
      <c r="B36" s="349">
        <f>+B32+B35</f>
        <v>20996210</v>
      </c>
      <c r="C36" s="349">
        <f>+C32+C35</f>
        <v>15126875.149999999</v>
      </c>
      <c r="D36" s="349">
        <f>+D32+D35</f>
        <v>0</v>
      </c>
      <c r="E36" s="349">
        <f>+E32+E35</f>
        <v>5869334.850000001</v>
      </c>
      <c r="G36" s="4">
        <v>16866123.48</v>
      </c>
    </row>
    <row r="37" spans="1:7" ht="21">
      <c r="A37" s="261" t="s">
        <v>369</v>
      </c>
      <c r="B37" s="258">
        <v>0</v>
      </c>
      <c r="C37" s="263">
        <v>73500</v>
      </c>
      <c r="D37" s="279" t="s">
        <v>93</v>
      </c>
      <c r="E37" s="263">
        <v>0</v>
      </c>
      <c r="G37" s="7">
        <f>+C36-G36</f>
        <v>-1739248.330000002</v>
      </c>
    </row>
    <row r="38" spans="1:5" ht="21">
      <c r="A38" s="261" t="s">
        <v>370</v>
      </c>
      <c r="B38" s="262">
        <v>0</v>
      </c>
      <c r="C38" s="263">
        <v>3951500</v>
      </c>
      <c r="D38" s="279" t="s">
        <v>93</v>
      </c>
      <c r="E38" s="263">
        <v>0</v>
      </c>
    </row>
    <row r="39" spans="1:5" ht="21">
      <c r="A39" s="265" t="s">
        <v>432</v>
      </c>
      <c r="B39" s="284">
        <v>0</v>
      </c>
      <c r="C39" s="281">
        <v>158838.38</v>
      </c>
      <c r="D39" s="280" t="s">
        <v>93</v>
      </c>
      <c r="E39" s="281">
        <v>0</v>
      </c>
    </row>
    <row r="40" spans="1:5" ht="21">
      <c r="A40" s="350" t="s">
        <v>371</v>
      </c>
      <c r="B40" s="351"/>
      <c r="C40" s="352">
        <f>SUM(C37:C39)</f>
        <v>4183838.38</v>
      </c>
      <c r="D40" s="353" t="s">
        <v>93</v>
      </c>
      <c r="E40" s="352"/>
    </row>
    <row r="41" spans="1:5" ht="21">
      <c r="A41" s="354" t="s">
        <v>326</v>
      </c>
      <c r="B41" s="355"/>
      <c r="C41" s="356">
        <f>+C32+C35+C40</f>
        <v>19310713.529999997</v>
      </c>
      <c r="D41" s="357"/>
      <c r="E41" s="355"/>
    </row>
    <row r="42" spans="1:7" ht="21.75" thickBot="1">
      <c r="A42" s="358" t="s">
        <v>256</v>
      </c>
      <c r="B42" s="86"/>
      <c r="C42" s="285">
        <f>+C21-C41</f>
        <v>7283820.880000003</v>
      </c>
      <c r="D42" s="122"/>
      <c r="E42" s="86"/>
      <c r="G42" s="7">
        <f>2370830.67-C42</f>
        <v>-4912990.210000003</v>
      </c>
    </row>
    <row r="43" spans="1:5" ht="21.75" thickTop="1">
      <c r="A43" s="46"/>
      <c r="B43" s="86"/>
      <c r="C43" s="86"/>
      <c r="D43" s="122"/>
      <c r="E43" s="86"/>
    </row>
    <row r="44" spans="1:5" ht="21">
      <c r="A44" s="46" t="s">
        <v>397</v>
      </c>
      <c r="B44" s="412" t="s">
        <v>395</v>
      </c>
      <c r="C44" s="412"/>
      <c r="D44" s="412"/>
      <c r="E44" s="412"/>
    </row>
    <row r="45" spans="1:5" ht="21">
      <c r="A45" s="48" t="s">
        <v>40</v>
      </c>
      <c r="B45" s="412" t="s">
        <v>372</v>
      </c>
      <c r="C45" s="412"/>
      <c r="D45" s="412"/>
      <c r="E45" s="412"/>
    </row>
    <row r="47" spans="1:5" ht="21">
      <c r="A47" s="412" t="s">
        <v>398</v>
      </c>
      <c r="B47" s="412"/>
      <c r="C47" s="412"/>
      <c r="D47" s="412"/>
      <c r="E47" s="412"/>
    </row>
    <row r="48" spans="1:5" ht="21">
      <c r="A48" s="415" t="s">
        <v>406</v>
      </c>
      <c r="B48" s="415"/>
      <c r="C48" s="415"/>
      <c r="D48" s="415"/>
      <c r="E48" s="415"/>
    </row>
    <row r="49" spans="1:5" ht="21">
      <c r="A49" s="415" t="s">
        <v>405</v>
      </c>
      <c r="B49" s="415"/>
      <c r="C49" s="415"/>
      <c r="D49" s="415"/>
      <c r="E49" s="415"/>
    </row>
  </sheetData>
  <sheetProtection/>
  <mergeCells count="8">
    <mergeCell ref="A48:E48"/>
    <mergeCell ref="A49:E49"/>
    <mergeCell ref="B45:E45"/>
    <mergeCell ref="B44:E44"/>
    <mergeCell ref="A1:E1"/>
    <mergeCell ref="A2:E2"/>
    <mergeCell ref="A3:E3"/>
    <mergeCell ref="A47:E47"/>
  </mergeCells>
  <printOptions/>
  <pageMargins left="0.62" right="0.47" top="0.75" bottom="0.55" header="0.28" footer="0.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5.00390625" style="4" customWidth="1"/>
    <col min="2" max="2" width="12.00390625" style="232" customWidth="1"/>
    <col min="3" max="3" width="15.421875" style="6" customWidth="1"/>
    <col min="4" max="4" width="16.57421875" style="6" customWidth="1"/>
    <col min="5" max="6" width="9.140625" style="4" customWidth="1"/>
    <col min="7" max="7" width="12.421875" style="4" bestFit="1" customWidth="1"/>
    <col min="8" max="16384" width="9.140625" style="4" customWidth="1"/>
  </cols>
  <sheetData>
    <row r="1" spans="1:4" ht="21">
      <c r="A1" s="455" t="s">
        <v>271</v>
      </c>
      <c r="B1" s="455"/>
      <c r="C1" s="455"/>
      <c r="D1" s="455"/>
    </row>
    <row r="2" spans="1:4" ht="23.25">
      <c r="A2" s="456" t="s">
        <v>433</v>
      </c>
      <c r="B2" s="456"/>
      <c r="C2" s="456"/>
      <c r="D2" s="456"/>
    </row>
    <row r="3" spans="1:4" ht="23.25">
      <c r="A3" s="456" t="s">
        <v>272</v>
      </c>
      <c r="B3" s="456"/>
      <c r="C3" s="456"/>
      <c r="D3" s="456"/>
    </row>
    <row r="4" spans="1:4" ht="21">
      <c r="A4" s="287"/>
      <c r="B4" s="288" t="s">
        <v>3</v>
      </c>
      <c r="C4" s="289" t="s">
        <v>233</v>
      </c>
      <c r="D4" s="289" t="s">
        <v>273</v>
      </c>
    </row>
    <row r="5" spans="1:4" s="293" customFormat="1" ht="21">
      <c r="A5" s="290" t="s">
        <v>257</v>
      </c>
      <c r="B5" s="291" t="s">
        <v>274</v>
      </c>
      <c r="C5" s="292"/>
      <c r="D5" s="292"/>
    </row>
    <row r="6" spans="1:4" s="293" customFormat="1" ht="21">
      <c r="A6" s="294" t="s">
        <v>223</v>
      </c>
      <c r="B6" s="295" t="s">
        <v>275</v>
      </c>
      <c r="C6" s="296">
        <v>1385000</v>
      </c>
      <c r="D6" s="296">
        <v>820868</v>
      </c>
    </row>
    <row r="7" spans="1:4" s="293" customFormat="1" ht="21">
      <c r="A7" s="294" t="s">
        <v>222</v>
      </c>
      <c r="B7" s="295" t="s">
        <v>276</v>
      </c>
      <c r="C7" s="296">
        <v>82000</v>
      </c>
      <c r="D7" s="296">
        <v>121125.44</v>
      </c>
    </row>
    <row r="8" spans="1:4" s="293" customFormat="1" ht="21">
      <c r="A8" s="294" t="s">
        <v>224</v>
      </c>
      <c r="B8" s="295" t="s">
        <v>277</v>
      </c>
      <c r="C8" s="296">
        <v>147000</v>
      </c>
      <c r="D8" s="296">
        <v>112896</v>
      </c>
    </row>
    <row r="9" spans="1:4" s="293" customFormat="1" ht="21">
      <c r="A9" s="294" t="s">
        <v>225</v>
      </c>
      <c r="B9" s="295" t="s">
        <v>278</v>
      </c>
      <c r="C9" s="296">
        <v>16000</v>
      </c>
      <c r="D9" s="296">
        <v>13000</v>
      </c>
    </row>
    <row r="10" spans="1:7" s="293" customFormat="1" ht="22.5" customHeight="1" thickBot="1">
      <c r="A10" s="297" t="s">
        <v>352</v>
      </c>
      <c r="B10" s="298"/>
      <c r="C10" s="368">
        <f>SUM(C6:C9)</f>
        <v>1630000</v>
      </c>
      <c r="D10" s="368">
        <f>SUM(D6:D9)</f>
        <v>1067889.44</v>
      </c>
      <c r="G10" s="312">
        <f>SUM(D6:D8)+2000</f>
        <v>1056889.44</v>
      </c>
    </row>
    <row r="11" spans="1:4" s="293" customFormat="1" ht="21.75" thickTop="1">
      <c r="A11" s="300" t="s">
        <v>279</v>
      </c>
      <c r="B11" s="295" t="s">
        <v>280</v>
      </c>
      <c r="C11" s="296"/>
      <c r="D11" s="296"/>
    </row>
    <row r="12" spans="1:4" s="293" customFormat="1" ht="21">
      <c r="A12" s="294" t="s">
        <v>281</v>
      </c>
      <c r="B12" s="295" t="s">
        <v>282</v>
      </c>
      <c r="C12" s="296">
        <v>850</v>
      </c>
      <c r="D12" s="296">
        <v>931.2</v>
      </c>
    </row>
    <row r="13" spans="1:4" s="293" customFormat="1" ht="21">
      <c r="A13" s="294" t="s">
        <v>283</v>
      </c>
      <c r="B13" s="295" t="s">
        <v>284</v>
      </c>
      <c r="C13" s="296">
        <v>13000</v>
      </c>
      <c r="D13" s="296">
        <v>15800</v>
      </c>
    </row>
    <row r="14" spans="1:4" s="293" customFormat="1" ht="21">
      <c r="A14" s="294" t="s">
        <v>226</v>
      </c>
      <c r="B14" s="295" t="s">
        <v>285</v>
      </c>
      <c r="C14" s="296">
        <v>0</v>
      </c>
      <c r="D14" s="296">
        <v>30300</v>
      </c>
    </row>
    <row r="15" spans="1:4" s="293" customFormat="1" ht="21">
      <c r="A15" s="294" t="s">
        <v>258</v>
      </c>
      <c r="B15" s="295" t="s">
        <v>286</v>
      </c>
      <c r="C15" s="296">
        <v>0</v>
      </c>
      <c r="D15" s="296">
        <v>0</v>
      </c>
    </row>
    <row r="16" spans="1:4" s="293" customFormat="1" ht="21.75" thickBot="1">
      <c r="A16" s="297" t="s">
        <v>352</v>
      </c>
      <c r="B16" s="298"/>
      <c r="C16" s="368">
        <f>SUM(C12:C15)</f>
        <v>13850</v>
      </c>
      <c r="D16" s="368">
        <f>SUM(D12:D15)</f>
        <v>47031.2</v>
      </c>
    </row>
    <row r="17" spans="1:4" s="293" customFormat="1" ht="21.75" thickTop="1">
      <c r="A17" s="300" t="s">
        <v>259</v>
      </c>
      <c r="B17" s="295" t="s">
        <v>287</v>
      </c>
      <c r="C17" s="296"/>
      <c r="D17" s="296"/>
    </row>
    <row r="18" spans="1:4" s="293" customFormat="1" ht="21">
      <c r="A18" s="294" t="s">
        <v>230</v>
      </c>
      <c r="B18" s="295" t="s">
        <v>288</v>
      </c>
      <c r="C18" s="296">
        <v>41000</v>
      </c>
      <c r="D18" s="296">
        <v>105301.95</v>
      </c>
    </row>
    <row r="19" spans="1:4" s="293" customFormat="1" ht="21">
      <c r="A19" s="294" t="s">
        <v>289</v>
      </c>
      <c r="B19" s="295" t="s">
        <v>290</v>
      </c>
      <c r="C19" s="296">
        <v>0</v>
      </c>
      <c r="D19" s="296">
        <v>0</v>
      </c>
    </row>
    <row r="20" spans="1:4" s="293" customFormat="1" ht="21.75" thickBot="1">
      <c r="A20" s="297" t="s">
        <v>352</v>
      </c>
      <c r="B20" s="298"/>
      <c r="C20" s="368">
        <f>SUM(C18:C19)</f>
        <v>41000</v>
      </c>
      <c r="D20" s="368">
        <f>SUM(D18:D19)</f>
        <v>105301.95</v>
      </c>
    </row>
    <row r="21" spans="1:4" s="293" customFormat="1" ht="21.75" thickTop="1">
      <c r="A21" s="300" t="s">
        <v>291</v>
      </c>
      <c r="B21" s="295" t="s">
        <v>292</v>
      </c>
      <c r="C21" s="296"/>
      <c r="D21" s="296"/>
    </row>
    <row r="22" spans="1:4" s="293" customFormat="1" ht="21">
      <c r="A22" s="294" t="s">
        <v>293</v>
      </c>
      <c r="B22" s="295" t="s">
        <v>294</v>
      </c>
      <c r="C22" s="296">
        <v>0</v>
      </c>
      <c r="D22" s="296">
        <v>0</v>
      </c>
    </row>
    <row r="23" spans="1:4" s="293" customFormat="1" ht="21">
      <c r="A23" s="294" t="s">
        <v>295</v>
      </c>
      <c r="B23" s="295" t="s">
        <v>296</v>
      </c>
      <c r="C23" s="296">
        <v>0</v>
      </c>
      <c r="D23" s="296">
        <v>0</v>
      </c>
    </row>
    <row r="24" spans="1:4" s="293" customFormat="1" ht="21.75" thickBot="1">
      <c r="A24" s="297" t="s">
        <v>352</v>
      </c>
      <c r="B24" s="298"/>
      <c r="C24" s="368">
        <f>SUM(C22:C23)</f>
        <v>0</v>
      </c>
      <c r="D24" s="368">
        <f>SUM(D22:D23)</f>
        <v>0</v>
      </c>
    </row>
    <row r="25" spans="1:4" s="293" customFormat="1" ht="21.75" thickTop="1">
      <c r="A25" s="300" t="s">
        <v>260</v>
      </c>
      <c r="B25" s="295" t="s">
        <v>297</v>
      </c>
      <c r="C25" s="296"/>
      <c r="D25" s="296"/>
    </row>
    <row r="26" spans="1:4" s="293" customFormat="1" ht="21">
      <c r="A26" s="294" t="s">
        <v>434</v>
      </c>
      <c r="B26" s="295" t="s">
        <v>298</v>
      </c>
      <c r="C26" s="296">
        <v>180000</v>
      </c>
      <c r="D26" s="296">
        <v>44500</v>
      </c>
    </row>
    <row r="27" spans="1:4" s="293" customFormat="1" ht="21">
      <c r="A27" s="294" t="s">
        <v>261</v>
      </c>
      <c r="B27" s="295" t="s">
        <v>299</v>
      </c>
      <c r="C27" s="296">
        <v>800</v>
      </c>
      <c r="D27" s="296">
        <v>2260</v>
      </c>
    </row>
    <row r="28" spans="1:4" s="293" customFormat="1" ht="21.75" thickBot="1">
      <c r="A28" s="297" t="s">
        <v>352</v>
      </c>
      <c r="B28" s="298"/>
      <c r="C28" s="368">
        <f>SUM(C26:C27)</f>
        <v>180800</v>
      </c>
      <c r="D28" s="368">
        <f>SUM(D26:D27)</f>
        <v>46760</v>
      </c>
    </row>
    <row r="29" spans="1:4" s="293" customFormat="1" ht="21.75" thickTop="1">
      <c r="A29" s="300" t="s">
        <v>262</v>
      </c>
      <c r="B29" s="295" t="s">
        <v>300</v>
      </c>
      <c r="C29" s="296"/>
      <c r="D29" s="296"/>
    </row>
    <row r="30" spans="1:4" s="293" customFormat="1" ht="21">
      <c r="A30" s="294" t="s">
        <v>263</v>
      </c>
      <c r="B30" s="295" t="s">
        <v>301</v>
      </c>
      <c r="C30" s="296">
        <v>0</v>
      </c>
      <c r="D30" s="296">
        <v>0</v>
      </c>
    </row>
    <row r="31" spans="1:4" s="293" customFormat="1" ht="21.75" thickBot="1">
      <c r="A31" s="297" t="s">
        <v>352</v>
      </c>
      <c r="B31" s="298"/>
      <c r="C31" s="368">
        <f>SUM(C30)</f>
        <v>0</v>
      </c>
      <c r="D31" s="368">
        <f>SUM(D30)</f>
        <v>0</v>
      </c>
    </row>
    <row r="32" spans="1:4" s="293" customFormat="1" ht="21.75" thickTop="1">
      <c r="A32" s="369"/>
      <c r="B32" s="370"/>
      <c r="C32" s="371"/>
      <c r="D32" s="371"/>
    </row>
    <row r="33" spans="1:4" s="293" customFormat="1" ht="21">
      <c r="A33" s="369"/>
      <c r="B33" s="370"/>
      <c r="C33" s="371"/>
      <c r="D33" s="371"/>
    </row>
    <row r="34" spans="1:4" s="293" customFormat="1" ht="21">
      <c r="A34" s="369"/>
      <c r="B34" s="370"/>
      <c r="C34" s="371"/>
      <c r="D34" s="371"/>
    </row>
    <row r="35" spans="1:4" s="293" customFormat="1" ht="21">
      <c r="A35" s="369"/>
      <c r="B35" s="370"/>
      <c r="C35" s="371"/>
      <c r="D35" s="371"/>
    </row>
    <row r="36" spans="1:4" s="293" customFormat="1" ht="21">
      <c r="A36" s="300" t="s">
        <v>302</v>
      </c>
      <c r="B36" s="295" t="s">
        <v>303</v>
      </c>
      <c r="C36" s="296"/>
      <c r="D36" s="296"/>
    </row>
    <row r="37" spans="1:4" s="293" customFormat="1" ht="21">
      <c r="A37" s="294" t="s">
        <v>227</v>
      </c>
      <c r="B37" s="295" t="s">
        <v>304</v>
      </c>
      <c r="C37" s="296">
        <v>3002350</v>
      </c>
      <c r="D37" s="296">
        <v>1798999.59</v>
      </c>
    </row>
    <row r="38" spans="1:4" s="293" customFormat="1" ht="21">
      <c r="A38" s="294" t="s">
        <v>305</v>
      </c>
      <c r="B38" s="295" t="s">
        <v>306</v>
      </c>
      <c r="C38" s="296">
        <v>3800000</v>
      </c>
      <c r="D38" s="296">
        <v>5431158.76</v>
      </c>
    </row>
    <row r="39" spans="1:4" s="293" customFormat="1" ht="21">
      <c r="A39" s="294" t="s">
        <v>229</v>
      </c>
      <c r="B39" s="295" t="s">
        <v>307</v>
      </c>
      <c r="C39" s="296">
        <v>41000</v>
      </c>
      <c r="D39" s="296">
        <v>172001.96</v>
      </c>
    </row>
    <row r="40" spans="1:4" s="293" customFormat="1" ht="21">
      <c r="A40" s="294" t="s">
        <v>228</v>
      </c>
      <c r="B40" s="295" t="s">
        <v>308</v>
      </c>
      <c r="C40" s="296">
        <v>643000</v>
      </c>
      <c r="D40" s="296">
        <v>781458.14</v>
      </c>
    </row>
    <row r="41" spans="1:4" s="293" customFormat="1" ht="21">
      <c r="A41" s="294" t="s">
        <v>264</v>
      </c>
      <c r="B41" s="295" t="s">
        <v>309</v>
      </c>
      <c r="C41" s="296">
        <v>173000</v>
      </c>
      <c r="D41" s="296">
        <v>1404416.76</v>
      </c>
    </row>
    <row r="42" spans="1:4" s="293" customFormat="1" ht="21">
      <c r="A42" s="294" t="s">
        <v>310</v>
      </c>
      <c r="B42" s="295" t="s">
        <v>311</v>
      </c>
      <c r="C42" s="296">
        <v>0</v>
      </c>
      <c r="D42" s="296">
        <v>0</v>
      </c>
    </row>
    <row r="43" spans="1:4" s="293" customFormat="1" ht="21">
      <c r="A43" s="294" t="s">
        <v>312</v>
      </c>
      <c r="B43" s="295" t="s">
        <v>313</v>
      </c>
      <c r="C43" s="296">
        <v>31000</v>
      </c>
      <c r="D43" s="296">
        <v>35974.77</v>
      </c>
    </row>
    <row r="44" spans="1:4" s="293" customFormat="1" ht="21">
      <c r="A44" s="294" t="s">
        <v>265</v>
      </c>
      <c r="B44" s="295" t="s">
        <v>314</v>
      </c>
      <c r="C44" s="296">
        <v>44000</v>
      </c>
      <c r="D44" s="296">
        <v>57022.91</v>
      </c>
    </row>
    <row r="45" spans="1:4" s="293" customFormat="1" ht="21">
      <c r="A45" s="294" t="s">
        <v>436</v>
      </c>
      <c r="B45" s="295" t="s">
        <v>437</v>
      </c>
      <c r="C45" s="296">
        <v>0</v>
      </c>
      <c r="D45" s="296">
        <v>3645</v>
      </c>
    </row>
    <row r="46" spans="1:4" s="293" customFormat="1" ht="21">
      <c r="A46" s="294" t="s">
        <v>315</v>
      </c>
      <c r="B46" s="295" t="s">
        <v>316</v>
      </c>
      <c r="C46" s="296">
        <v>4400000</v>
      </c>
      <c r="D46" s="296">
        <v>5590428</v>
      </c>
    </row>
    <row r="47" spans="1:4" s="293" customFormat="1" ht="21.75" thickBot="1">
      <c r="A47" s="297" t="s">
        <v>352</v>
      </c>
      <c r="B47" s="298"/>
      <c r="C47" s="368">
        <f>SUM(C37:C46)</f>
        <v>12134350</v>
      </c>
      <c r="D47" s="368">
        <f>SUM(D37:D46)</f>
        <v>15275105.889999999</v>
      </c>
    </row>
    <row r="48" spans="1:4" s="293" customFormat="1" ht="21.75" thickTop="1">
      <c r="A48" s="300" t="s">
        <v>317</v>
      </c>
      <c r="B48" s="295" t="s">
        <v>318</v>
      </c>
      <c r="C48" s="296"/>
      <c r="D48" s="296"/>
    </row>
    <row r="49" spans="1:4" s="293" customFormat="1" ht="21">
      <c r="A49" s="294" t="s">
        <v>270</v>
      </c>
      <c r="B49" s="295" t="s">
        <v>319</v>
      </c>
      <c r="C49" s="296">
        <v>7000000</v>
      </c>
      <c r="D49" s="296">
        <v>5514149</v>
      </c>
    </row>
    <row r="50" spans="1:4" s="293" customFormat="1" ht="21">
      <c r="A50" s="297" t="s">
        <v>352</v>
      </c>
      <c r="B50" s="298"/>
      <c r="C50" s="299">
        <f>SUM(C49:C49)</f>
        <v>7000000</v>
      </c>
      <c r="D50" s="299">
        <f>SUM(D49:D49)</f>
        <v>5514149</v>
      </c>
    </row>
    <row r="51" spans="1:4" s="293" customFormat="1" ht="21.75" thickBot="1">
      <c r="A51" s="297" t="s">
        <v>320</v>
      </c>
      <c r="B51" s="298"/>
      <c r="C51" s="368">
        <f>+C10+C16+C20+C24+C28+C31+C47+C50</f>
        <v>21000000</v>
      </c>
      <c r="D51" s="368">
        <f>+D10+D16+D20+D24+D28+D31+D47+D50</f>
        <v>22056237.479999997</v>
      </c>
    </row>
    <row r="52" spans="1:4" s="293" customFormat="1" ht="21.75" thickTop="1">
      <c r="A52" s="300" t="s">
        <v>321</v>
      </c>
      <c r="B52" s="295"/>
      <c r="C52" s="296"/>
      <c r="D52" s="296"/>
    </row>
    <row r="53" spans="1:4" s="293" customFormat="1" ht="21">
      <c r="A53" s="300" t="s">
        <v>266</v>
      </c>
      <c r="B53" s="295"/>
      <c r="C53" s="296"/>
      <c r="D53" s="296"/>
    </row>
    <row r="54" spans="1:4" s="293" customFormat="1" ht="21">
      <c r="A54" s="294" t="s">
        <v>340</v>
      </c>
      <c r="B54" s="295" t="s">
        <v>10</v>
      </c>
      <c r="C54" s="296">
        <v>4609840</v>
      </c>
      <c r="D54" s="296">
        <v>3978872</v>
      </c>
    </row>
    <row r="55" spans="1:4" s="293" customFormat="1" ht="21">
      <c r="A55" s="294" t="s">
        <v>341</v>
      </c>
      <c r="B55" s="295" t="s">
        <v>322</v>
      </c>
      <c r="C55" s="296">
        <v>0</v>
      </c>
      <c r="D55" s="296">
        <v>0</v>
      </c>
    </row>
    <row r="56" spans="1:4" s="293" customFormat="1" ht="21">
      <c r="A56" s="294" t="s">
        <v>267</v>
      </c>
      <c r="B56" s="295" t="s">
        <v>11</v>
      </c>
      <c r="C56" s="296">
        <v>1476880</v>
      </c>
      <c r="D56" s="296">
        <v>1415393</v>
      </c>
    </row>
    <row r="57" spans="1:4" s="293" customFormat="1" ht="21.75" thickBot="1">
      <c r="A57" s="297" t="s">
        <v>352</v>
      </c>
      <c r="B57" s="301"/>
      <c r="C57" s="375">
        <f>SUM(C54:C56)</f>
        <v>6086720</v>
      </c>
      <c r="D57" s="375">
        <f>SUM(D54:D56)</f>
        <v>5394265</v>
      </c>
    </row>
    <row r="58" spans="1:4" s="293" customFormat="1" ht="21.75" thickTop="1">
      <c r="A58" s="300" t="s">
        <v>268</v>
      </c>
      <c r="B58" s="295"/>
      <c r="C58" s="296"/>
      <c r="D58" s="296"/>
    </row>
    <row r="59" spans="1:4" s="293" customFormat="1" ht="21">
      <c r="A59" s="294" t="s">
        <v>343</v>
      </c>
      <c r="B59" s="295" t="s">
        <v>13</v>
      </c>
      <c r="C59" s="296">
        <v>327312</v>
      </c>
      <c r="D59" s="296">
        <v>111775</v>
      </c>
    </row>
    <row r="60" spans="1:4" s="293" customFormat="1" ht="21">
      <c r="A60" s="294" t="s">
        <v>344</v>
      </c>
      <c r="B60" s="295" t="s">
        <v>14</v>
      </c>
      <c r="C60" s="296">
        <v>3019000</v>
      </c>
      <c r="D60" s="296">
        <v>1989174</v>
      </c>
    </row>
    <row r="61" spans="1:4" s="293" customFormat="1" ht="21">
      <c r="A61" s="294" t="s">
        <v>345</v>
      </c>
      <c r="B61" s="295" t="s">
        <v>16</v>
      </c>
      <c r="C61" s="296">
        <v>2204920</v>
      </c>
      <c r="D61" s="296">
        <v>1835965.53</v>
      </c>
    </row>
    <row r="62" spans="1:4" s="293" customFormat="1" ht="21">
      <c r="A62" s="294" t="s">
        <v>346</v>
      </c>
      <c r="B62" s="295" t="s">
        <v>18</v>
      </c>
      <c r="C62" s="296">
        <v>733000</v>
      </c>
      <c r="D62" s="296">
        <v>639231.62</v>
      </c>
    </row>
    <row r="63" spans="1:4" s="293" customFormat="1" ht="21.75" thickBot="1">
      <c r="A63" s="302" t="s">
        <v>352</v>
      </c>
      <c r="B63" s="301"/>
      <c r="C63" s="375">
        <f>SUM(C59:C62)</f>
        <v>6284232</v>
      </c>
      <c r="D63" s="375">
        <f>SUM(D59:D62)</f>
        <v>4576146.15</v>
      </c>
    </row>
    <row r="64" spans="1:4" s="293" customFormat="1" ht="21.75" thickTop="1">
      <c r="A64" s="300" t="s">
        <v>323</v>
      </c>
      <c r="B64" s="295"/>
      <c r="C64" s="296"/>
      <c r="D64" s="296"/>
    </row>
    <row r="65" spans="1:4" s="293" customFormat="1" ht="21">
      <c r="A65" s="294" t="s">
        <v>349</v>
      </c>
      <c r="B65" s="295" t="s">
        <v>19</v>
      </c>
      <c r="C65" s="296">
        <v>1391688</v>
      </c>
      <c r="D65" s="296">
        <v>1217888</v>
      </c>
    </row>
    <row r="66" spans="1:4" s="293" customFormat="1" ht="21.75" thickBot="1">
      <c r="A66" s="303" t="s">
        <v>352</v>
      </c>
      <c r="B66" s="291"/>
      <c r="C66" s="375">
        <f>SUM(C65)</f>
        <v>1391688</v>
      </c>
      <c r="D66" s="375">
        <f>SUM(D65)</f>
        <v>1217888</v>
      </c>
    </row>
    <row r="67" spans="1:4" s="293" customFormat="1" ht="21.75" thickTop="1">
      <c r="A67" s="373"/>
      <c r="B67" s="374"/>
      <c r="C67" s="310"/>
      <c r="D67" s="310"/>
    </row>
    <row r="68" spans="1:4" s="293" customFormat="1" ht="21">
      <c r="A68" s="369"/>
      <c r="B68" s="372"/>
      <c r="C68" s="310"/>
      <c r="D68" s="310"/>
    </row>
    <row r="69" spans="1:4" s="293" customFormat="1" ht="21">
      <c r="A69" s="369"/>
      <c r="B69" s="372"/>
      <c r="C69" s="310"/>
      <c r="D69" s="310"/>
    </row>
    <row r="70" spans="1:4" s="293" customFormat="1" ht="21">
      <c r="A70" s="369"/>
      <c r="B70" s="372"/>
      <c r="C70" s="310"/>
      <c r="D70" s="310"/>
    </row>
    <row r="71" spans="1:4" s="293" customFormat="1" ht="21">
      <c r="A71" s="300" t="s">
        <v>269</v>
      </c>
      <c r="B71" s="295"/>
      <c r="C71" s="296"/>
      <c r="D71" s="296"/>
    </row>
    <row r="72" spans="1:4" s="293" customFormat="1" ht="21">
      <c r="A72" s="294" t="s">
        <v>324</v>
      </c>
      <c r="B72" s="295" t="s">
        <v>20</v>
      </c>
      <c r="C72" s="296">
        <v>53000</v>
      </c>
      <c r="D72" s="296">
        <v>18990</v>
      </c>
    </row>
    <row r="73" spans="1:4" s="293" customFormat="1" ht="21">
      <c r="A73" s="294" t="s">
        <v>325</v>
      </c>
      <c r="B73" s="295" t="s">
        <v>21</v>
      </c>
      <c r="C73" s="296">
        <v>3600000</v>
      </c>
      <c r="D73" s="296">
        <v>3582000</v>
      </c>
    </row>
    <row r="74" spans="1:4" s="293" customFormat="1" ht="21.75" thickBot="1">
      <c r="A74" s="302" t="s">
        <v>352</v>
      </c>
      <c r="B74" s="301"/>
      <c r="C74" s="375">
        <f>SUM(C72:C73)</f>
        <v>3653000</v>
      </c>
      <c r="D74" s="375">
        <f>SUM(D72:D73)</f>
        <v>3600990</v>
      </c>
    </row>
    <row r="75" spans="1:4" s="293" customFormat="1" ht="21.75" thickTop="1">
      <c r="A75" s="300" t="s">
        <v>350</v>
      </c>
      <c r="B75" s="295"/>
      <c r="C75" s="296"/>
      <c r="D75" s="296"/>
    </row>
    <row r="76" spans="1:4" s="293" customFormat="1" ht="21">
      <c r="A76" s="294" t="s">
        <v>350</v>
      </c>
      <c r="B76" s="295" t="s">
        <v>23</v>
      </c>
      <c r="C76" s="296">
        <v>3560570</v>
      </c>
      <c r="D76" s="296">
        <v>337586</v>
      </c>
    </row>
    <row r="77" spans="1:4" s="293" customFormat="1" ht="21">
      <c r="A77" s="294" t="s">
        <v>56</v>
      </c>
      <c r="B77" s="295" t="s">
        <v>435</v>
      </c>
      <c r="C77" s="296">
        <v>20000</v>
      </c>
      <c r="D77" s="296">
        <v>0</v>
      </c>
    </row>
    <row r="78" spans="1:4" s="293" customFormat="1" ht="21">
      <c r="A78" s="297" t="s">
        <v>352</v>
      </c>
      <c r="B78" s="298"/>
      <c r="C78" s="299">
        <f>SUM(C76:C77)</f>
        <v>3580570</v>
      </c>
      <c r="D78" s="299">
        <f>SUM(D76:D77)</f>
        <v>337586</v>
      </c>
    </row>
    <row r="79" spans="1:4" s="293" customFormat="1" ht="21">
      <c r="A79" s="303" t="s">
        <v>326</v>
      </c>
      <c r="B79" s="291"/>
      <c r="C79" s="299">
        <f>+C57+C63+C66+C74+C78</f>
        <v>20996210</v>
      </c>
      <c r="D79" s="299">
        <f>+D57+D63+D66+D74+D78</f>
        <v>15126875.15</v>
      </c>
    </row>
    <row r="80" spans="1:4" s="293" customFormat="1" ht="21.75" thickBot="1">
      <c r="A80" s="304" t="s">
        <v>327</v>
      </c>
      <c r="B80" s="305"/>
      <c r="C80" s="368">
        <f>+C51-C79</f>
        <v>3790</v>
      </c>
      <c r="D80" s="368">
        <f>+D51-D79</f>
        <v>6929362.329999996</v>
      </c>
    </row>
    <row r="81" spans="2:4" s="293" customFormat="1" ht="21.75" thickTop="1">
      <c r="B81" s="306"/>
      <c r="C81" s="307"/>
      <c r="D81" s="307"/>
    </row>
    <row r="82" spans="1:4" s="10" customFormat="1" ht="21">
      <c r="A82" s="308" t="s">
        <v>38</v>
      </c>
      <c r="B82" s="457" t="s">
        <v>39</v>
      </c>
      <c r="C82" s="457"/>
      <c r="D82" s="457"/>
    </row>
    <row r="83" spans="1:4" s="10" customFormat="1" ht="21">
      <c r="A83" s="4"/>
      <c r="B83" s="45"/>
      <c r="C83" s="6"/>
      <c r="D83" s="6"/>
    </row>
    <row r="84" spans="1:4" s="10" customFormat="1" ht="21">
      <c r="A84" s="46" t="s">
        <v>438</v>
      </c>
      <c r="B84" s="412" t="s">
        <v>395</v>
      </c>
      <c r="C84" s="412"/>
      <c r="D84" s="412"/>
    </row>
    <row r="85" spans="1:4" s="10" customFormat="1" ht="21">
      <c r="A85" s="48" t="s">
        <v>40</v>
      </c>
      <c r="B85" s="412" t="s">
        <v>396</v>
      </c>
      <c r="C85" s="412"/>
      <c r="D85" s="412"/>
    </row>
    <row r="86" spans="1:4" s="10" customFormat="1" ht="21">
      <c r="A86" s="414" t="s">
        <v>39</v>
      </c>
      <c r="B86" s="414"/>
      <c r="C86" s="414"/>
      <c r="D86" s="414"/>
    </row>
    <row r="87" spans="1:4" s="10" customFormat="1" ht="21">
      <c r="A87" s="4"/>
      <c r="B87" s="45"/>
      <c r="C87" s="6"/>
      <c r="D87" s="6"/>
    </row>
    <row r="88" spans="1:4" s="10" customFormat="1" ht="21">
      <c r="A88" s="412" t="s">
        <v>398</v>
      </c>
      <c r="B88" s="412"/>
      <c r="C88" s="412"/>
      <c r="D88" s="412"/>
    </row>
    <row r="89" spans="1:4" s="10" customFormat="1" ht="21">
      <c r="A89" s="415" t="s">
        <v>406</v>
      </c>
      <c r="B89" s="415"/>
      <c r="C89" s="415"/>
      <c r="D89" s="415"/>
    </row>
    <row r="90" spans="1:4" s="10" customFormat="1" ht="21">
      <c r="A90" s="415" t="s">
        <v>405</v>
      </c>
      <c r="B90" s="415"/>
      <c r="C90" s="415"/>
      <c r="D90" s="415"/>
    </row>
    <row r="91" spans="2:4" s="293" customFormat="1" ht="21">
      <c r="B91" s="306"/>
      <c r="C91" s="307"/>
      <c r="D91" s="307"/>
    </row>
    <row r="92" spans="2:4" s="293" customFormat="1" ht="21">
      <c r="B92" s="306"/>
      <c r="C92" s="307"/>
      <c r="D92" s="307"/>
    </row>
    <row r="93" spans="2:4" s="293" customFormat="1" ht="21">
      <c r="B93" s="306"/>
      <c r="C93" s="307"/>
      <c r="D93" s="307"/>
    </row>
    <row r="94" spans="2:4" s="293" customFormat="1" ht="21">
      <c r="B94" s="306"/>
      <c r="C94" s="307"/>
      <c r="D94" s="307"/>
    </row>
    <row r="95" spans="2:4" s="293" customFormat="1" ht="21">
      <c r="B95" s="306"/>
      <c r="C95" s="307"/>
      <c r="D95" s="307"/>
    </row>
    <row r="96" spans="2:4" s="293" customFormat="1" ht="21">
      <c r="B96" s="306"/>
      <c r="C96" s="307"/>
      <c r="D96" s="307"/>
    </row>
    <row r="97" spans="2:4" s="293" customFormat="1" ht="21">
      <c r="B97" s="306"/>
      <c r="C97" s="307"/>
      <c r="D97" s="307"/>
    </row>
    <row r="98" spans="2:4" s="293" customFormat="1" ht="21">
      <c r="B98" s="306"/>
      <c r="C98" s="307"/>
      <c r="D98" s="307"/>
    </row>
    <row r="99" spans="2:4" s="293" customFormat="1" ht="21">
      <c r="B99" s="306"/>
      <c r="C99" s="307"/>
      <c r="D99" s="307"/>
    </row>
    <row r="100" spans="2:4" s="293" customFormat="1" ht="21">
      <c r="B100" s="306"/>
      <c r="C100" s="307"/>
      <c r="D100" s="307"/>
    </row>
    <row r="101" spans="2:4" s="293" customFormat="1" ht="21">
      <c r="B101" s="306"/>
      <c r="C101" s="307"/>
      <c r="D101" s="307"/>
    </row>
    <row r="102" spans="2:4" s="293" customFormat="1" ht="21">
      <c r="B102" s="306"/>
      <c r="C102" s="307"/>
      <c r="D102" s="307"/>
    </row>
    <row r="103" spans="2:4" s="293" customFormat="1" ht="21">
      <c r="B103" s="306"/>
      <c r="C103" s="307"/>
      <c r="D103" s="307"/>
    </row>
    <row r="104" spans="2:4" s="293" customFormat="1" ht="21">
      <c r="B104" s="306"/>
      <c r="C104" s="307"/>
      <c r="D104" s="307"/>
    </row>
    <row r="105" spans="2:4" s="293" customFormat="1" ht="21">
      <c r="B105" s="306"/>
      <c r="C105" s="307"/>
      <c r="D105" s="307"/>
    </row>
    <row r="106" spans="2:4" s="293" customFormat="1" ht="21">
      <c r="B106" s="306"/>
      <c r="C106" s="307"/>
      <c r="D106" s="307"/>
    </row>
    <row r="107" spans="2:4" s="293" customFormat="1" ht="21">
      <c r="B107" s="306"/>
      <c r="C107" s="307"/>
      <c r="D107" s="307"/>
    </row>
    <row r="108" spans="2:4" s="293" customFormat="1" ht="21">
      <c r="B108" s="306"/>
      <c r="C108" s="307"/>
      <c r="D108" s="307"/>
    </row>
    <row r="109" spans="2:4" s="293" customFormat="1" ht="21">
      <c r="B109" s="306"/>
      <c r="C109" s="307"/>
      <c r="D109" s="307"/>
    </row>
  </sheetData>
  <sheetProtection/>
  <mergeCells count="10">
    <mergeCell ref="A1:D1"/>
    <mergeCell ref="A2:D2"/>
    <mergeCell ref="A3:D3"/>
    <mergeCell ref="B82:D82"/>
    <mergeCell ref="A89:D89"/>
    <mergeCell ref="A90:D90"/>
    <mergeCell ref="B84:D84"/>
    <mergeCell ref="B85:D85"/>
    <mergeCell ref="A86:D86"/>
    <mergeCell ref="A88:D88"/>
  </mergeCells>
  <printOptions/>
  <pageMargins left="0.65" right="0.23" top="0.71" bottom="0.48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9">
      <selection activeCell="E19" sqref="E19"/>
    </sheetView>
  </sheetViews>
  <sheetFormatPr defaultColWidth="9.140625" defaultRowHeight="12.75"/>
  <cols>
    <col min="1" max="1" width="43.28125" style="4" customWidth="1"/>
    <col min="2" max="2" width="13.57421875" style="4" customWidth="1"/>
    <col min="3" max="3" width="4.57421875" style="4" customWidth="1"/>
    <col min="4" max="4" width="12.140625" style="4" customWidth="1"/>
    <col min="5" max="5" width="4.00390625" style="4" customWidth="1"/>
    <col min="6" max="6" width="11.00390625" style="4" customWidth="1"/>
    <col min="7" max="7" width="3.8515625" style="4" customWidth="1"/>
    <col min="8" max="8" width="11.140625" style="4" customWidth="1"/>
    <col min="9" max="9" width="4.140625" style="4" customWidth="1"/>
    <col min="10" max="10" width="22.140625" style="4" customWidth="1"/>
    <col min="11" max="16384" width="9.140625" style="4" customWidth="1"/>
  </cols>
  <sheetData>
    <row r="1" spans="1:10" ht="21">
      <c r="A1" s="411" t="s">
        <v>378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21">
      <c r="A2" s="411" t="s">
        <v>336</v>
      </c>
      <c r="B2" s="411"/>
      <c r="C2" s="411"/>
      <c r="D2" s="411"/>
      <c r="E2" s="411"/>
      <c r="F2" s="411"/>
      <c r="G2" s="411"/>
      <c r="H2" s="411"/>
      <c r="I2" s="411"/>
      <c r="J2" s="411"/>
    </row>
    <row r="3" spans="1:10" ht="21">
      <c r="A3" s="411" t="s">
        <v>379</v>
      </c>
      <c r="B3" s="411"/>
      <c r="C3" s="411"/>
      <c r="D3" s="411"/>
      <c r="E3" s="411"/>
      <c r="F3" s="411"/>
      <c r="G3" s="411"/>
      <c r="H3" s="411"/>
      <c r="I3" s="411"/>
      <c r="J3" s="411"/>
    </row>
    <row r="4" spans="1:10" ht="21">
      <c r="A4" s="464" t="s">
        <v>147</v>
      </c>
      <c r="B4" s="467" t="s">
        <v>360</v>
      </c>
      <c r="C4" s="467"/>
      <c r="D4" s="467"/>
      <c r="E4" s="467"/>
      <c r="F4" s="458" t="s">
        <v>150</v>
      </c>
      <c r="G4" s="459"/>
      <c r="H4" s="458" t="s">
        <v>353</v>
      </c>
      <c r="I4" s="459"/>
      <c r="J4" s="462" t="s">
        <v>220</v>
      </c>
    </row>
    <row r="5" spans="1:10" ht="21">
      <c r="A5" s="465"/>
      <c r="B5" s="466" t="s">
        <v>148</v>
      </c>
      <c r="C5" s="466"/>
      <c r="D5" s="466" t="s">
        <v>149</v>
      </c>
      <c r="E5" s="466"/>
      <c r="F5" s="460"/>
      <c r="G5" s="461"/>
      <c r="H5" s="460"/>
      <c r="I5" s="461"/>
      <c r="J5" s="463"/>
    </row>
    <row r="6" spans="1:10" ht="21">
      <c r="A6" s="364" t="s">
        <v>269</v>
      </c>
      <c r="B6" s="363"/>
      <c r="C6" s="234"/>
      <c r="D6" s="234"/>
      <c r="E6" s="234"/>
      <c r="F6" s="234"/>
      <c r="G6" s="234"/>
      <c r="H6" s="234"/>
      <c r="I6" s="234"/>
      <c r="J6" s="234"/>
    </row>
    <row r="7" spans="1:10" ht="21">
      <c r="A7" s="361" t="s">
        <v>380</v>
      </c>
      <c r="B7" s="337"/>
      <c r="C7" s="233"/>
      <c r="D7" s="246"/>
      <c r="E7" s="233"/>
      <c r="F7" s="246"/>
      <c r="G7" s="246"/>
      <c r="H7" s="246"/>
      <c r="I7" s="233"/>
      <c r="J7" s="338"/>
    </row>
    <row r="8" spans="1:10" ht="21">
      <c r="A8" s="362" t="s">
        <v>381</v>
      </c>
      <c r="B8" s="337">
        <v>398000</v>
      </c>
      <c r="C8" s="337" t="s">
        <v>93</v>
      </c>
      <c r="D8" s="337"/>
      <c r="E8" s="337"/>
      <c r="F8" s="337"/>
      <c r="G8" s="337"/>
      <c r="H8" s="337">
        <v>398000</v>
      </c>
      <c r="I8" s="337" t="s">
        <v>93</v>
      </c>
      <c r="J8" s="233" t="s">
        <v>388</v>
      </c>
    </row>
    <row r="9" spans="1:10" ht="21">
      <c r="A9" s="233" t="s">
        <v>382</v>
      </c>
      <c r="B9" s="337">
        <v>398000</v>
      </c>
      <c r="C9" s="337" t="s">
        <v>93</v>
      </c>
      <c r="D9" s="337"/>
      <c r="E9" s="337"/>
      <c r="F9" s="337"/>
      <c r="G9" s="337"/>
      <c r="H9" s="337">
        <v>398000</v>
      </c>
      <c r="I9" s="337" t="s">
        <v>93</v>
      </c>
      <c r="J9" s="233" t="s">
        <v>389</v>
      </c>
    </row>
    <row r="10" spans="1:10" ht="21">
      <c r="A10" s="233" t="s">
        <v>383</v>
      </c>
      <c r="B10" s="337">
        <v>597000</v>
      </c>
      <c r="C10" s="337" t="s">
        <v>93</v>
      </c>
      <c r="D10" s="337"/>
      <c r="E10" s="337"/>
      <c r="F10" s="337"/>
      <c r="G10" s="337"/>
      <c r="H10" s="337">
        <v>597000</v>
      </c>
      <c r="I10" s="337" t="s">
        <v>93</v>
      </c>
      <c r="J10" s="233" t="s">
        <v>390</v>
      </c>
    </row>
    <row r="11" spans="1:10" ht="21">
      <c r="A11" s="233" t="s">
        <v>384</v>
      </c>
      <c r="B11" s="337">
        <v>398000</v>
      </c>
      <c r="C11" s="337" t="s">
        <v>93</v>
      </c>
      <c r="D11" s="337"/>
      <c r="E11" s="337"/>
      <c r="F11" s="337"/>
      <c r="G11" s="337"/>
      <c r="H11" s="337">
        <v>398000</v>
      </c>
      <c r="I11" s="337" t="s">
        <v>93</v>
      </c>
      <c r="J11" s="233" t="s">
        <v>391</v>
      </c>
    </row>
    <row r="12" spans="1:10" ht="21">
      <c r="A12" s="233" t="s">
        <v>385</v>
      </c>
      <c r="B12" s="337">
        <v>398000</v>
      </c>
      <c r="C12" s="337" t="s">
        <v>93</v>
      </c>
      <c r="D12" s="337"/>
      <c r="E12" s="337"/>
      <c r="F12" s="337"/>
      <c r="G12" s="337"/>
      <c r="H12" s="337">
        <v>398000</v>
      </c>
      <c r="I12" s="337" t="s">
        <v>93</v>
      </c>
      <c r="J12" s="233" t="s">
        <v>392</v>
      </c>
    </row>
    <row r="13" spans="1:10" ht="21">
      <c r="A13" s="233" t="s">
        <v>386</v>
      </c>
      <c r="B13" s="337">
        <v>598000</v>
      </c>
      <c r="C13" s="337" t="s">
        <v>93</v>
      </c>
      <c r="D13" s="337"/>
      <c r="E13" s="337"/>
      <c r="F13" s="337"/>
      <c r="G13" s="337"/>
      <c r="H13" s="337">
        <v>598000</v>
      </c>
      <c r="I13" s="337" t="s">
        <v>93</v>
      </c>
      <c r="J13" s="233" t="s">
        <v>393</v>
      </c>
    </row>
    <row r="14" spans="1:10" ht="21">
      <c r="A14" s="233" t="s">
        <v>387</v>
      </c>
      <c r="B14" s="337">
        <v>398000</v>
      </c>
      <c r="C14" s="337" t="s">
        <v>93</v>
      </c>
      <c r="D14" s="337"/>
      <c r="E14" s="337"/>
      <c r="F14" s="337"/>
      <c r="G14" s="337"/>
      <c r="H14" s="337">
        <v>398000</v>
      </c>
      <c r="I14" s="337" t="s">
        <v>93</v>
      </c>
      <c r="J14" s="233" t="s">
        <v>394</v>
      </c>
    </row>
    <row r="15" spans="1:10" ht="21">
      <c r="A15" s="233"/>
      <c r="B15" s="233"/>
      <c r="C15" s="337"/>
      <c r="D15" s="233"/>
      <c r="E15" s="233"/>
      <c r="F15" s="233"/>
      <c r="G15" s="233"/>
      <c r="H15" s="233"/>
      <c r="I15" s="233"/>
      <c r="J15" s="233"/>
    </row>
    <row r="16" spans="1:10" ht="21">
      <c r="A16" s="233"/>
      <c r="B16" s="233"/>
      <c r="C16" s="337"/>
      <c r="D16" s="233"/>
      <c r="E16" s="233"/>
      <c r="F16" s="233"/>
      <c r="G16" s="233"/>
      <c r="H16" s="233"/>
      <c r="I16" s="233"/>
      <c r="J16" s="233"/>
    </row>
    <row r="17" spans="1:10" ht="21">
      <c r="A17" s="365"/>
      <c r="B17" s="236"/>
      <c r="C17" s="367"/>
      <c r="D17" s="236"/>
      <c r="E17" s="236"/>
      <c r="F17" s="236"/>
      <c r="G17" s="236"/>
      <c r="H17" s="236"/>
      <c r="I17" s="236"/>
      <c r="J17" s="236"/>
    </row>
    <row r="18" spans="1:10" ht="21">
      <c r="A18" s="235" t="s">
        <v>352</v>
      </c>
      <c r="B18" s="366">
        <f>SUM(B7:B17)</f>
        <v>3185000</v>
      </c>
      <c r="C18" s="366" t="s">
        <v>93</v>
      </c>
      <c r="D18" s="366">
        <v>0</v>
      </c>
      <c r="E18" s="366"/>
      <c r="F18" s="366">
        <v>0</v>
      </c>
      <c r="G18" s="366"/>
      <c r="H18" s="366">
        <f>SUM(H8:H17)</f>
        <v>3185000</v>
      </c>
      <c r="I18" s="366" t="s">
        <v>93</v>
      </c>
      <c r="J18" s="235"/>
    </row>
    <row r="20" spans="1:12" ht="23.25">
      <c r="A20" s="136" t="s">
        <v>397</v>
      </c>
      <c r="B20" s="435" t="s">
        <v>395</v>
      </c>
      <c r="C20" s="435"/>
      <c r="D20" s="435"/>
      <c r="E20" s="435" t="s">
        <v>398</v>
      </c>
      <c r="F20" s="435"/>
      <c r="G20" s="435"/>
      <c r="H20" s="435"/>
      <c r="J20" s="136"/>
      <c r="K20" s="136"/>
      <c r="L20" s="136"/>
    </row>
    <row r="21" spans="1:12" ht="23.25">
      <c r="A21" s="174" t="s">
        <v>40</v>
      </c>
      <c r="B21" s="435" t="s">
        <v>396</v>
      </c>
      <c r="C21" s="435"/>
      <c r="D21" s="435"/>
      <c r="E21" s="435" t="s">
        <v>400</v>
      </c>
      <c r="F21" s="435"/>
      <c r="G21" s="435"/>
      <c r="H21" s="435"/>
      <c r="J21" s="136"/>
      <c r="K21" s="136"/>
      <c r="L21" s="136"/>
    </row>
    <row r="22" spans="1:12" ht="23.25">
      <c r="A22" s="136"/>
      <c r="B22" s="136"/>
      <c r="C22" s="171"/>
      <c r="D22" s="172"/>
      <c r="E22" s="171" t="s">
        <v>399</v>
      </c>
      <c r="F22" s="136"/>
      <c r="G22" s="136"/>
      <c r="H22" s="136"/>
      <c r="I22" s="136"/>
      <c r="J22" s="136"/>
      <c r="K22" s="136"/>
      <c r="L22" s="136"/>
    </row>
  </sheetData>
  <sheetProtection/>
  <mergeCells count="14">
    <mergeCell ref="B20:D20"/>
    <mergeCell ref="E20:H20"/>
    <mergeCell ref="B21:D21"/>
    <mergeCell ref="E21:H21"/>
    <mergeCell ref="A3:J3"/>
    <mergeCell ref="A2:J2"/>
    <mergeCell ref="A1:J1"/>
    <mergeCell ref="H4:I5"/>
    <mergeCell ref="F4:G5"/>
    <mergeCell ref="J4:J5"/>
    <mergeCell ref="A4:A5"/>
    <mergeCell ref="B5:C5"/>
    <mergeCell ref="D5:E5"/>
    <mergeCell ref="B4:E4"/>
  </mergeCells>
  <printOptions/>
  <pageMargins left="1.02" right="0.47" top="0.63" bottom="0.68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zoomScale="67" zoomScaleNormal="67" zoomScalePageLayoutView="0" workbookViewId="0" topLeftCell="A94">
      <selection activeCell="G60" sqref="G60"/>
    </sheetView>
  </sheetViews>
  <sheetFormatPr defaultColWidth="9.140625" defaultRowHeight="12.75"/>
  <cols>
    <col min="1" max="1" width="27.8515625" style="4" customWidth="1"/>
    <col min="2" max="2" width="24.28125" style="4" customWidth="1"/>
    <col min="3" max="3" width="18.421875" style="4" customWidth="1"/>
    <col min="4" max="4" width="17.7109375" style="4" customWidth="1"/>
    <col min="5" max="8" width="19.140625" style="4" customWidth="1"/>
    <col min="9" max="16384" width="9.140625" style="4" customWidth="1"/>
  </cols>
  <sheetData>
    <row r="1" spans="1:4" ht="21">
      <c r="A1" s="411" t="s">
        <v>144</v>
      </c>
      <c r="B1" s="411"/>
      <c r="C1" s="411"/>
      <c r="D1" s="411"/>
    </row>
    <row r="2" spans="1:4" ht="21">
      <c r="A2" s="411" t="s">
        <v>416</v>
      </c>
      <c r="B2" s="411"/>
      <c r="C2" s="411"/>
      <c r="D2" s="411"/>
    </row>
    <row r="4" spans="1:11" ht="21">
      <c r="A4" s="323" t="s">
        <v>137</v>
      </c>
      <c r="B4" s="288" t="s">
        <v>355</v>
      </c>
      <c r="C4" s="288" t="s">
        <v>356</v>
      </c>
      <c r="D4" s="288" t="s">
        <v>353</v>
      </c>
      <c r="F4" s="4" t="s">
        <v>138</v>
      </c>
      <c r="I4" s="4" t="s">
        <v>139</v>
      </c>
      <c r="J4" s="4">
        <v>6</v>
      </c>
      <c r="K4" s="4">
        <v>5</v>
      </c>
    </row>
    <row r="5" spans="1:6" ht="21">
      <c r="A5" s="324"/>
      <c r="B5" s="325"/>
      <c r="C5" s="325"/>
      <c r="D5" s="325"/>
      <c r="F5" s="4">
        <v>18484.58</v>
      </c>
    </row>
    <row r="6" spans="1:8" ht="21">
      <c r="A6" s="326" t="s">
        <v>140</v>
      </c>
      <c r="B6" s="327">
        <v>69199.27</v>
      </c>
      <c r="C6" s="327">
        <v>69199.27</v>
      </c>
      <c r="D6" s="327">
        <f>+B6-C6</f>
        <v>0</v>
      </c>
      <c r="F6" s="4">
        <v>8.16</v>
      </c>
      <c r="H6" s="4">
        <f>+F5+F6-G6</f>
        <v>18492.74</v>
      </c>
    </row>
    <row r="7" spans="1:6" ht="21">
      <c r="A7" s="326" t="s">
        <v>139</v>
      </c>
      <c r="B7" s="327">
        <v>270020</v>
      </c>
      <c r="C7" s="327">
        <v>168320</v>
      </c>
      <c r="D7" s="327">
        <f>+B7-C7</f>
        <v>101700</v>
      </c>
      <c r="F7" s="4">
        <v>66.3</v>
      </c>
    </row>
    <row r="8" spans="1:6" ht="21">
      <c r="A8" s="326" t="s">
        <v>358</v>
      </c>
      <c r="B8" s="327">
        <v>14730.99</v>
      </c>
      <c r="C8" s="327">
        <v>0</v>
      </c>
      <c r="D8" s="327">
        <f>SUM(B8-C8)</f>
        <v>14730.99</v>
      </c>
      <c r="F8" s="4">
        <v>247.14</v>
      </c>
    </row>
    <row r="9" spans="1:6" ht="21">
      <c r="A9" s="326" t="s">
        <v>359</v>
      </c>
      <c r="B9" s="327">
        <v>12116</v>
      </c>
      <c r="C9" s="327">
        <v>6097.9</v>
      </c>
      <c r="D9" s="327">
        <f>+B9-C9</f>
        <v>6018.1</v>
      </c>
      <c r="F9" s="4">
        <v>895.81</v>
      </c>
    </row>
    <row r="10" spans="1:6" ht="21">
      <c r="A10" s="326" t="s">
        <v>534</v>
      </c>
      <c r="B10" s="327">
        <v>277468.82</v>
      </c>
      <c r="C10" s="327">
        <v>0</v>
      </c>
      <c r="D10" s="327">
        <v>277468.82</v>
      </c>
      <c r="F10" s="4">
        <v>6473.22</v>
      </c>
    </row>
    <row r="11" spans="1:7" ht="21">
      <c r="A11" s="326"/>
      <c r="B11" s="327"/>
      <c r="C11" s="327"/>
      <c r="D11" s="327"/>
      <c r="F11" s="4">
        <v>1695.6</v>
      </c>
      <c r="G11" s="4">
        <v>17675.34</v>
      </c>
    </row>
    <row r="12" spans="1:6" ht="21">
      <c r="A12" s="326"/>
      <c r="B12" s="327"/>
      <c r="C12" s="327"/>
      <c r="D12" s="327"/>
      <c r="F12" s="4">
        <v>1463.25</v>
      </c>
    </row>
    <row r="13" spans="1:6" ht="21">
      <c r="A13" s="243" t="s">
        <v>352</v>
      </c>
      <c r="B13" s="248">
        <f>SUM(B5:B12)</f>
        <v>643535.0800000001</v>
      </c>
      <c r="C13" s="248">
        <f>SUM(C5:C12)</f>
        <v>243617.17</v>
      </c>
      <c r="D13" s="248">
        <f>SUM(D5:D12)</f>
        <v>399917.91000000003</v>
      </c>
      <c r="F13" s="4">
        <v>2846.7</v>
      </c>
    </row>
    <row r="14" ht="21">
      <c r="F14" s="4">
        <v>791.7</v>
      </c>
    </row>
    <row r="15" spans="1:6" ht="21">
      <c r="A15" s="52" t="s">
        <v>490</v>
      </c>
      <c r="B15" s="44"/>
      <c r="C15" s="44"/>
      <c r="F15" s="4">
        <v>229.44</v>
      </c>
    </row>
    <row r="16" spans="1:6" ht="21">
      <c r="A16" s="52" t="s">
        <v>141</v>
      </c>
      <c r="B16" s="44"/>
      <c r="D16" s="317" t="s">
        <v>360</v>
      </c>
      <c r="F16" s="4">
        <v>322.5</v>
      </c>
    </row>
    <row r="17" spans="1:6" ht="21">
      <c r="A17" s="328" t="s">
        <v>477</v>
      </c>
      <c r="D17" s="6">
        <v>3185100</v>
      </c>
      <c r="F17" s="4">
        <v>403.64</v>
      </c>
    </row>
    <row r="18" spans="3:4" ht="21.75" thickBot="1">
      <c r="C18" s="317" t="s">
        <v>352</v>
      </c>
      <c r="D18" s="114">
        <f>+D17</f>
        <v>3185100</v>
      </c>
    </row>
    <row r="19" ht="21.75" thickTop="1"/>
    <row r="20" spans="1:4" ht="21">
      <c r="A20" s="398" t="s">
        <v>489</v>
      </c>
      <c r="B20" s="308"/>
      <c r="C20" s="308"/>
      <c r="D20" s="309"/>
    </row>
    <row r="21" spans="1:4" ht="21">
      <c r="A21" s="398" t="s">
        <v>141</v>
      </c>
      <c r="B21" s="308"/>
      <c r="C21" s="309"/>
      <c r="D21" s="399"/>
    </row>
    <row r="22" spans="1:4" ht="21">
      <c r="A22" s="400" t="s">
        <v>491</v>
      </c>
      <c r="B22" s="309"/>
      <c r="C22" s="309"/>
      <c r="D22" s="5">
        <v>37700</v>
      </c>
    </row>
    <row r="23" spans="1:4" ht="21.75" thickBot="1">
      <c r="A23" s="309"/>
      <c r="B23" s="309"/>
      <c r="C23" s="309"/>
      <c r="D23" s="114">
        <v>37700</v>
      </c>
    </row>
    <row r="24" spans="1:4" ht="21.75" thickTop="1">
      <c r="A24" s="309"/>
      <c r="B24" s="309"/>
      <c r="C24" s="399"/>
      <c r="D24" s="5"/>
    </row>
    <row r="25" spans="1:4" ht="21">
      <c r="A25" s="309"/>
      <c r="B25" s="309"/>
      <c r="C25" s="399"/>
      <c r="D25" s="5"/>
    </row>
    <row r="26" spans="1:4" ht="21">
      <c r="A26" s="309"/>
      <c r="B26" s="309"/>
      <c r="C26" s="399"/>
      <c r="D26" s="5"/>
    </row>
    <row r="27" spans="1:4" ht="21">
      <c r="A27" s="309"/>
      <c r="B27" s="309"/>
      <c r="C27" s="399"/>
      <c r="D27" s="5"/>
    </row>
    <row r="28" spans="1:4" ht="21">
      <c r="A28" s="309"/>
      <c r="B28" s="309"/>
      <c r="C28" s="399"/>
      <c r="D28" s="5"/>
    </row>
    <row r="29" spans="1:4" ht="21">
      <c r="A29" s="309"/>
      <c r="B29" s="309"/>
      <c r="C29" s="399"/>
      <c r="D29" s="5"/>
    </row>
    <row r="30" spans="1:4" ht="21">
      <c r="A30" s="309"/>
      <c r="B30" s="309"/>
      <c r="C30" s="399"/>
      <c r="D30" s="5"/>
    </row>
    <row r="33" spans="1:8" ht="23.25">
      <c r="A33" s="456"/>
      <c r="B33" s="456"/>
      <c r="C33" s="456"/>
      <c r="D33" s="456"/>
      <c r="E33" s="322"/>
      <c r="F33" s="322"/>
      <c r="G33" s="250"/>
      <c r="H33" s="250"/>
    </row>
    <row r="34" spans="1:4" ht="21">
      <c r="A34" s="411"/>
      <c r="B34" s="411"/>
      <c r="C34" s="411"/>
      <c r="D34" s="411"/>
    </row>
    <row r="35" spans="1:5" ht="21">
      <c r="A35" s="317"/>
      <c r="B35" s="468" t="s">
        <v>144</v>
      </c>
      <c r="C35" s="468"/>
      <c r="D35" s="468"/>
      <c r="E35" s="468"/>
    </row>
    <row r="36" spans="1:4" ht="21">
      <c r="A36" s="411" t="s">
        <v>416</v>
      </c>
      <c r="B36" s="411"/>
      <c r="C36" s="411"/>
      <c r="D36" s="411"/>
    </row>
    <row r="37" spans="1:4" ht="21">
      <c r="A37" s="55" t="s">
        <v>485</v>
      </c>
      <c r="B37" s="317"/>
      <c r="C37" s="317"/>
      <c r="D37" s="317"/>
    </row>
    <row r="38" spans="1:4" ht="21">
      <c r="A38" s="44" t="s">
        <v>334</v>
      </c>
      <c r="C38" s="6">
        <v>0</v>
      </c>
      <c r="D38" s="6">
        <v>0</v>
      </c>
    </row>
    <row r="39" spans="1:3" ht="21">
      <c r="A39" s="308" t="s">
        <v>142</v>
      </c>
      <c r="B39" s="309"/>
      <c r="C39" s="309"/>
    </row>
    <row r="40" spans="1:4" ht="21">
      <c r="A40" s="329" t="s">
        <v>478</v>
      </c>
      <c r="C40" s="330">
        <v>18074214.45</v>
      </c>
      <c r="D40" s="6"/>
    </row>
    <row r="41" spans="1:4" ht="21">
      <c r="A41" s="329" t="s">
        <v>479</v>
      </c>
      <c r="C41" s="330">
        <v>277468.82</v>
      </c>
      <c r="D41" s="6"/>
    </row>
    <row r="42" spans="1:4" ht="21">
      <c r="A42" s="329" t="s">
        <v>480</v>
      </c>
      <c r="C42" s="408">
        <v>6000000</v>
      </c>
      <c r="D42" s="6">
        <f>SUM(C40:C42)</f>
        <v>24351683.27</v>
      </c>
    </row>
    <row r="43" spans="1:4" ht="21">
      <c r="A43" s="329"/>
      <c r="C43" s="330"/>
      <c r="D43" s="6"/>
    </row>
    <row r="44" spans="1:4" ht="21">
      <c r="A44" s="331" t="s">
        <v>143</v>
      </c>
      <c r="C44" s="330"/>
      <c r="D44" s="6"/>
    </row>
    <row r="45" spans="1:4" ht="21">
      <c r="A45" s="329" t="s">
        <v>481</v>
      </c>
      <c r="C45" s="330">
        <v>0</v>
      </c>
      <c r="D45" s="54">
        <f>SUM(C43:C45)</f>
        <v>0</v>
      </c>
    </row>
    <row r="46" spans="2:4" ht="21.75" thickBot="1">
      <c r="B46" s="316" t="s">
        <v>352</v>
      </c>
      <c r="C46" s="6"/>
      <c r="D46" s="409">
        <f>SUM(D38:D45)</f>
        <v>24351683.27</v>
      </c>
    </row>
    <row r="47" spans="1:4" ht="21.75" thickTop="1">
      <c r="A47" s="329"/>
      <c r="B47" s="309"/>
      <c r="C47" s="330"/>
      <c r="D47" s="5"/>
    </row>
    <row r="48" spans="1:4" ht="21">
      <c r="A48" s="309"/>
      <c r="B48" s="401"/>
      <c r="C48" s="5"/>
      <c r="D48" s="5"/>
    </row>
    <row r="49" spans="1:4" ht="21">
      <c r="A49" s="309"/>
      <c r="B49" s="401"/>
      <c r="C49" s="5"/>
      <c r="D49" s="5"/>
    </row>
    <row r="50" spans="1:5" ht="21">
      <c r="A50" s="48"/>
      <c r="B50" s="412"/>
      <c r="C50" s="412"/>
      <c r="D50" s="412"/>
      <c r="E50" s="412"/>
    </row>
    <row r="51" spans="1:5" ht="21">
      <c r="A51" s="48"/>
      <c r="B51" s="47"/>
      <c r="C51" s="47"/>
      <c r="D51" s="47"/>
      <c r="E51" s="47"/>
    </row>
    <row r="52" spans="1:5" ht="21">
      <c r="A52" s="48"/>
      <c r="B52" s="47"/>
      <c r="C52" s="47"/>
      <c r="D52" s="47"/>
      <c r="E52" s="47"/>
    </row>
    <row r="53" spans="1:5" ht="21">
      <c r="A53" s="48"/>
      <c r="B53" s="47"/>
      <c r="C53" s="47"/>
      <c r="D53" s="47"/>
      <c r="E53" s="47"/>
    </row>
    <row r="54" spans="1:5" ht="21">
      <c r="A54" s="48"/>
      <c r="B54" s="47"/>
      <c r="C54" s="47"/>
      <c r="D54" s="47"/>
      <c r="E54" s="47"/>
    </row>
    <row r="55" spans="1:5" ht="21">
      <c r="A55" s="48"/>
      <c r="B55" s="412"/>
      <c r="C55" s="412"/>
      <c r="D55" s="412"/>
      <c r="E55" s="412"/>
    </row>
    <row r="56" spans="3:5" ht="21">
      <c r="C56" s="6"/>
      <c r="E56" s="6"/>
    </row>
    <row r="57" spans="1:5" ht="21">
      <c r="A57" s="412"/>
      <c r="B57" s="412"/>
      <c r="C57" s="412"/>
      <c r="D57" s="412"/>
      <c r="E57" s="412"/>
    </row>
    <row r="58" spans="1:5" ht="21">
      <c r="A58" s="415"/>
      <c r="B58" s="415"/>
      <c r="C58" s="415"/>
      <c r="D58" s="415"/>
      <c r="E58" s="415"/>
    </row>
    <row r="59" spans="1:5" ht="21">
      <c r="A59" s="415"/>
      <c r="B59" s="415"/>
      <c r="C59" s="415"/>
      <c r="D59" s="415"/>
      <c r="E59" s="415"/>
    </row>
    <row r="63" ht="21">
      <c r="A63" s="335" t="s">
        <v>145</v>
      </c>
    </row>
    <row r="64" ht="15.75" customHeight="1">
      <c r="A64" s="404" t="s">
        <v>416</v>
      </c>
    </row>
    <row r="65" ht="21">
      <c r="A65" s="4" t="s">
        <v>146</v>
      </c>
    </row>
    <row r="66" spans="1:4" ht="21">
      <c r="A66" s="403" t="s">
        <v>488</v>
      </c>
      <c r="D66" s="6"/>
    </row>
    <row r="67" spans="1:4" ht="21">
      <c r="A67" s="402" t="s">
        <v>492</v>
      </c>
      <c r="D67" s="6">
        <v>40000</v>
      </c>
    </row>
    <row r="68" spans="1:4" ht="21">
      <c r="A68" s="336" t="s">
        <v>486</v>
      </c>
      <c r="D68" s="6">
        <v>325258.55</v>
      </c>
    </row>
    <row r="69" spans="1:4" ht="21">
      <c r="A69" s="336" t="s">
        <v>487</v>
      </c>
      <c r="D69" s="6">
        <v>14859.81</v>
      </c>
    </row>
    <row r="70" spans="1:4" ht="21.75" thickBot="1">
      <c r="A70" s="316" t="s">
        <v>352</v>
      </c>
      <c r="B70" s="44"/>
      <c r="C70" s="44"/>
      <c r="D70" s="319">
        <f>SUM(D66:D69)</f>
        <v>380118.36</v>
      </c>
    </row>
    <row r="71" ht="21.75" thickTop="1"/>
    <row r="72" spans="1:5" ht="21">
      <c r="A72" s="48"/>
      <c r="B72" s="412"/>
      <c r="C72" s="412"/>
      <c r="D72" s="412"/>
      <c r="E72" s="412"/>
    </row>
    <row r="73" spans="1:5" ht="21">
      <c r="A73" s="48"/>
      <c r="B73" s="412"/>
      <c r="C73" s="412"/>
      <c r="D73" s="412"/>
      <c r="E73" s="412"/>
    </row>
    <row r="74" spans="3:5" ht="21">
      <c r="C74" s="6"/>
      <c r="E74" s="6"/>
    </row>
    <row r="75" spans="1:5" ht="21">
      <c r="A75" s="412"/>
      <c r="B75" s="412"/>
      <c r="C75" s="412"/>
      <c r="D75" s="412"/>
      <c r="E75" s="412"/>
    </row>
    <row r="76" spans="1:5" ht="21">
      <c r="A76" s="415"/>
      <c r="B76" s="415"/>
      <c r="C76" s="415"/>
      <c r="D76" s="415"/>
      <c r="E76" s="415"/>
    </row>
    <row r="77" spans="1:5" ht="21">
      <c r="A77" s="415"/>
      <c r="B77" s="415"/>
      <c r="C77" s="415"/>
      <c r="D77" s="415"/>
      <c r="E77" s="415"/>
    </row>
  </sheetData>
  <sheetProtection/>
  <mergeCells count="16">
    <mergeCell ref="A77:E77"/>
    <mergeCell ref="B72:E72"/>
    <mergeCell ref="B73:E73"/>
    <mergeCell ref="A75:E75"/>
    <mergeCell ref="A76:E76"/>
    <mergeCell ref="B55:E55"/>
    <mergeCell ref="A57:E57"/>
    <mergeCell ref="A58:E58"/>
    <mergeCell ref="A59:E59"/>
    <mergeCell ref="A36:D36"/>
    <mergeCell ref="A33:D33"/>
    <mergeCell ref="A34:D34"/>
    <mergeCell ref="B50:E50"/>
    <mergeCell ref="B35:E35"/>
    <mergeCell ref="A1:D1"/>
    <mergeCell ref="A2:D2"/>
  </mergeCells>
  <printOptions/>
  <pageMargins left="0.75" right="0.25" top="0.62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67">
      <selection activeCell="A1" sqref="A1:D1"/>
    </sheetView>
  </sheetViews>
  <sheetFormatPr defaultColWidth="9.140625" defaultRowHeight="12.75"/>
  <cols>
    <col min="1" max="1" width="7.140625" style="4" customWidth="1"/>
    <col min="2" max="2" width="32.28125" style="4" customWidth="1"/>
    <col min="3" max="3" width="24.57421875" style="4" customWidth="1"/>
    <col min="4" max="4" width="15.57421875" style="4" customWidth="1"/>
    <col min="5" max="5" width="15.00390625" style="4" customWidth="1"/>
    <col min="6" max="6" width="24.00390625" style="4" customWidth="1"/>
    <col min="7" max="16384" width="9.140625" style="4" customWidth="1"/>
  </cols>
  <sheetData>
    <row r="1" spans="1:4" ht="21">
      <c r="A1" s="415" t="s">
        <v>493</v>
      </c>
      <c r="B1" s="415"/>
      <c r="C1" s="415"/>
      <c r="D1" s="415"/>
    </row>
    <row r="2" spans="1:4" ht="21">
      <c r="A2" s="411" t="s">
        <v>64</v>
      </c>
      <c r="B2" s="411"/>
      <c r="C2" s="411"/>
      <c r="D2" s="411"/>
    </row>
    <row r="3" spans="1:4" ht="21">
      <c r="A3" s="415" t="s">
        <v>416</v>
      </c>
      <c r="B3" s="415"/>
      <c r="C3" s="415"/>
      <c r="D3" s="415"/>
    </row>
    <row r="5" spans="1:4" ht="21">
      <c r="A5" s="44" t="s">
        <v>417</v>
      </c>
      <c r="C5" s="6">
        <v>6218951.37</v>
      </c>
      <c r="D5" s="6"/>
    </row>
    <row r="6" spans="1:4" ht="21">
      <c r="A6" s="52" t="s">
        <v>328</v>
      </c>
      <c r="B6" s="4" t="s">
        <v>329</v>
      </c>
      <c r="C6" s="5">
        <v>6929362.33</v>
      </c>
      <c r="D6" s="6"/>
    </row>
    <row r="7" spans="1:4" ht="21">
      <c r="A7" s="52"/>
      <c r="B7" s="4" t="s">
        <v>418</v>
      </c>
      <c r="C7" s="5">
        <v>14859.81</v>
      </c>
      <c r="D7" s="6"/>
    </row>
    <row r="8" spans="1:4" ht="21">
      <c r="A8" s="52"/>
      <c r="B8" s="4" t="s">
        <v>419</v>
      </c>
      <c r="C8" s="5">
        <v>40000</v>
      </c>
      <c r="D8" s="6"/>
    </row>
    <row r="9" spans="1:4" ht="21">
      <c r="A9" s="52"/>
      <c r="B9" s="4" t="s">
        <v>421</v>
      </c>
      <c r="C9" s="5">
        <v>3000</v>
      </c>
      <c r="D9" s="6"/>
    </row>
    <row r="10" spans="1:4" ht="21">
      <c r="A10" s="52"/>
      <c r="B10" s="4" t="s">
        <v>420</v>
      </c>
      <c r="C10" s="5">
        <v>8096.27</v>
      </c>
      <c r="D10" s="6"/>
    </row>
    <row r="11" spans="1:4" ht="21">
      <c r="A11" s="52"/>
      <c r="B11" s="4" t="s">
        <v>422</v>
      </c>
      <c r="C11" s="5">
        <v>356180</v>
      </c>
      <c r="D11" s="6"/>
    </row>
    <row r="12" spans="2:6" ht="21">
      <c r="B12" s="4" t="s">
        <v>423</v>
      </c>
      <c r="C12" s="54">
        <v>900</v>
      </c>
      <c r="D12" s="6">
        <v>13571349.78</v>
      </c>
      <c r="F12" s="7"/>
    </row>
    <row r="13" spans="1:4" ht="21">
      <c r="A13" s="52" t="s">
        <v>330</v>
      </c>
      <c r="B13" s="4" t="s">
        <v>43</v>
      </c>
      <c r="C13" s="5">
        <v>3962</v>
      </c>
      <c r="D13" s="6"/>
    </row>
    <row r="14" spans="1:4" ht="25.5" customHeight="1">
      <c r="A14" s="52"/>
      <c r="B14" s="4" t="s">
        <v>338</v>
      </c>
      <c r="C14" s="5">
        <v>1732340.58</v>
      </c>
      <c r="D14" s="6"/>
    </row>
    <row r="15" spans="1:6" ht="25.5" customHeight="1">
      <c r="A15" s="52"/>
      <c r="B15" s="4" t="s">
        <v>351</v>
      </c>
      <c r="C15" s="54">
        <v>1700453</v>
      </c>
      <c r="D15" s="6">
        <v>3436755.58</v>
      </c>
      <c r="F15" s="7"/>
    </row>
    <row r="16" spans="2:4" ht="26.25" customHeight="1" thickBot="1">
      <c r="B16" s="44" t="s">
        <v>424</v>
      </c>
      <c r="C16" s="318"/>
      <c r="D16" s="319">
        <f>+D12-D15</f>
        <v>10134594.2</v>
      </c>
    </row>
    <row r="17" spans="3:4" ht="21.75" thickTop="1">
      <c r="C17" s="6"/>
      <c r="D17" s="6"/>
    </row>
    <row r="18" ht="21">
      <c r="A18" s="44" t="s">
        <v>425</v>
      </c>
    </row>
    <row r="19" spans="2:4" ht="21">
      <c r="B19" s="4" t="s">
        <v>331</v>
      </c>
      <c r="D19" s="6">
        <v>11250</v>
      </c>
    </row>
    <row r="20" spans="2:4" ht="21">
      <c r="B20" s="4" t="s">
        <v>136</v>
      </c>
      <c r="D20" s="6">
        <v>1732340.58</v>
      </c>
    </row>
    <row r="21" spans="2:4" ht="21">
      <c r="B21" s="4" t="s">
        <v>426</v>
      </c>
      <c r="D21" s="334">
        <v>5197021.75</v>
      </c>
    </row>
    <row r="22" ht="21">
      <c r="D22" s="334"/>
    </row>
    <row r="23" ht="21">
      <c r="A23" s="4" t="s">
        <v>427</v>
      </c>
    </row>
    <row r="25" spans="1:5" ht="21">
      <c r="A25" s="48" t="s">
        <v>415</v>
      </c>
      <c r="C25" s="135" t="s">
        <v>395</v>
      </c>
      <c r="D25" s="135"/>
      <c r="E25" s="135"/>
    </row>
    <row r="26" spans="1:5" ht="21">
      <c r="A26" s="48" t="s">
        <v>377</v>
      </c>
      <c r="C26" s="135" t="s">
        <v>372</v>
      </c>
      <c r="D26" s="135"/>
      <c r="E26" s="135"/>
    </row>
    <row r="27" spans="1:5" ht="21">
      <c r="A27" s="48"/>
      <c r="C27" s="135"/>
      <c r="D27" s="135"/>
      <c r="E27" s="135"/>
    </row>
    <row r="28" spans="3:5" ht="21">
      <c r="C28" s="6" t="s">
        <v>398</v>
      </c>
      <c r="E28" s="6"/>
    </row>
    <row r="29" spans="1:5" ht="21">
      <c r="A29" s="412" t="s">
        <v>406</v>
      </c>
      <c r="B29" s="412"/>
      <c r="C29" s="412"/>
      <c r="D29" s="412"/>
      <c r="E29" s="412"/>
    </row>
    <row r="30" spans="1:5" ht="21">
      <c r="A30" s="415" t="s">
        <v>405</v>
      </c>
      <c r="B30" s="415"/>
      <c r="C30" s="415"/>
      <c r="D30" s="415"/>
      <c r="E30" s="415"/>
    </row>
    <row r="31" spans="1:5" ht="21">
      <c r="A31" s="415"/>
      <c r="B31" s="415"/>
      <c r="C31" s="415"/>
      <c r="D31" s="415"/>
      <c r="E31" s="415"/>
    </row>
    <row r="32" spans="1:5" ht="21">
      <c r="A32" s="412"/>
      <c r="B32" s="412"/>
      <c r="C32" s="412"/>
      <c r="D32" s="412"/>
      <c r="E32" s="412"/>
    </row>
    <row r="33" spans="1:5" ht="21">
      <c r="A33" s="415"/>
      <c r="B33" s="415"/>
      <c r="C33" s="415"/>
      <c r="D33" s="415"/>
      <c r="E33" s="415"/>
    </row>
    <row r="34" spans="1:5" ht="21">
      <c r="A34" s="415"/>
      <c r="B34" s="415"/>
      <c r="C34" s="415"/>
      <c r="D34" s="415"/>
      <c r="E34" s="415"/>
    </row>
    <row r="35" spans="1:5" ht="21">
      <c r="A35" s="48"/>
      <c r="C35" s="135"/>
      <c r="D35" s="135"/>
      <c r="E35" s="135"/>
    </row>
    <row r="36" spans="3:5" ht="21">
      <c r="C36" s="6"/>
      <c r="E36" s="6"/>
    </row>
    <row r="37" spans="1:5" ht="21">
      <c r="A37" s="412"/>
      <c r="B37" s="412"/>
      <c r="C37" s="412"/>
      <c r="D37" s="412"/>
      <c r="E37" s="412"/>
    </row>
    <row r="38" spans="1:5" ht="21">
      <c r="A38" s="415"/>
      <c r="B38" s="415"/>
      <c r="C38" s="415"/>
      <c r="D38" s="415"/>
      <c r="E38" s="415"/>
    </row>
    <row r="39" spans="1:5" ht="21">
      <c r="A39" s="415"/>
      <c r="B39" s="415"/>
      <c r="C39" s="415"/>
      <c r="D39" s="415"/>
      <c r="E39" s="415"/>
    </row>
    <row r="58" spans="1:4" ht="21">
      <c r="A58" s="415"/>
      <c r="B58" s="415"/>
      <c r="C58" s="415"/>
      <c r="D58" s="415"/>
    </row>
    <row r="59" spans="1:6" ht="21">
      <c r="A59" s="479"/>
      <c r="B59" s="479"/>
      <c r="C59" s="479"/>
      <c r="D59" s="479"/>
      <c r="E59" s="479"/>
      <c r="F59" s="309"/>
    </row>
    <row r="60" spans="1:6" ht="21">
      <c r="A60" s="482"/>
      <c r="B60" s="482"/>
      <c r="C60" s="482"/>
      <c r="D60" s="482"/>
      <c r="E60" s="482"/>
      <c r="F60" s="309"/>
    </row>
    <row r="61" spans="1:6" ht="21">
      <c r="A61" s="308"/>
      <c r="B61" s="309"/>
      <c r="C61" s="309"/>
      <c r="D61" s="309"/>
      <c r="E61" s="309"/>
      <c r="F61" s="309"/>
    </row>
    <row r="62" spans="1:6" ht="21">
      <c r="A62" s="308"/>
      <c r="B62" s="309"/>
      <c r="C62" s="5"/>
      <c r="D62" s="332"/>
      <c r="E62" s="332"/>
      <c r="F62" s="309"/>
    </row>
    <row r="63" spans="1:6" s="293" customFormat="1" ht="21">
      <c r="A63" s="249"/>
      <c r="B63" s="469"/>
      <c r="C63" s="469"/>
      <c r="D63" s="310"/>
      <c r="E63" s="320"/>
      <c r="F63" s="311"/>
    </row>
    <row r="64" spans="1:6" s="293" customFormat="1" ht="112.5" customHeight="1">
      <c r="A64" s="249"/>
      <c r="B64" s="469"/>
      <c r="C64" s="469"/>
      <c r="D64" s="483"/>
      <c r="E64" s="321"/>
      <c r="F64" s="311"/>
    </row>
    <row r="65" spans="1:6" s="293" customFormat="1" ht="21">
      <c r="A65" s="308"/>
      <c r="B65" s="311"/>
      <c r="C65" s="310"/>
      <c r="D65" s="311"/>
      <c r="E65" s="311"/>
      <c r="F65" s="311"/>
    </row>
    <row r="66" spans="1:6" s="293" customFormat="1" ht="48" customHeight="1">
      <c r="A66" s="313"/>
      <c r="B66" s="471"/>
      <c r="C66" s="471"/>
      <c r="D66" s="310"/>
      <c r="E66" s="311"/>
      <c r="F66" s="311"/>
    </row>
    <row r="67" spans="1:6" s="293" customFormat="1" ht="48" customHeight="1">
      <c r="A67" s="313"/>
      <c r="B67" s="471"/>
      <c r="C67" s="471"/>
      <c r="D67" s="310"/>
      <c r="E67" s="311"/>
      <c r="F67" s="311"/>
    </row>
    <row r="68" spans="1:6" s="293" customFormat="1" ht="63.75" customHeight="1">
      <c r="A68" s="249"/>
      <c r="B68" s="470"/>
      <c r="C68" s="470"/>
      <c r="D68" s="359"/>
      <c r="E68" s="311"/>
      <c r="F68" s="311"/>
    </row>
    <row r="69" spans="1:7" s="293" customFormat="1" ht="66" customHeight="1">
      <c r="A69" s="249"/>
      <c r="B69" s="470"/>
      <c r="C69" s="470"/>
      <c r="D69" s="359"/>
      <c r="E69" s="311"/>
      <c r="F69" s="311"/>
      <c r="G69" s="311"/>
    </row>
    <row r="70" spans="1:7" s="293" customFormat="1" ht="45" customHeight="1">
      <c r="A70" s="314"/>
      <c r="B70" s="470"/>
      <c r="C70" s="470"/>
      <c r="D70" s="359"/>
      <c r="E70" s="359"/>
      <c r="F70" s="311"/>
      <c r="G70" s="311"/>
    </row>
    <row r="71" spans="1:7" s="293" customFormat="1" ht="58.5" customHeight="1">
      <c r="A71" s="249"/>
      <c r="B71" s="470"/>
      <c r="C71" s="470"/>
      <c r="D71" s="359"/>
      <c r="E71" s="359"/>
      <c r="F71" s="311"/>
      <c r="G71" s="311"/>
    </row>
    <row r="72" spans="1:7" s="293" customFormat="1" ht="39" customHeight="1">
      <c r="A72" s="249"/>
      <c r="B72" s="470"/>
      <c r="C72" s="470"/>
      <c r="D72" s="359"/>
      <c r="E72" s="359"/>
      <c r="F72" s="311"/>
      <c r="G72" s="311"/>
    </row>
    <row r="73" spans="1:7" s="293" customFormat="1" ht="86.25" customHeight="1">
      <c r="A73" s="249"/>
      <c r="B73" s="470"/>
      <c r="C73" s="470"/>
      <c r="D73" s="359"/>
      <c r="E73" s="359"/>
      <c r="F73" s="311"/>
      <c r="G73" s="311"/>
    </row>
    <row r="74" spans="1:6" s="293" customFormat="1" ht="21">
      <c r="A74" s="311"/>
      <c r="B74" s="472"/>
      <c r="C74" s="472"/>
      <c r="D74" s="311"/>
      <c r="E74" s="320"/>
      <c r="F74" s="311"/>
    </row>
    <row r="75" spans="1:6" ht="21">
      <c r="A75" s="308"/>
      <c r="B75" s="309"/>
      <c r="C75" s="309"/>
      <c r="D75" s="309"/>
      <c r="E75" s="309"/>
      <c r="F75" s="309"/>
    </row>
    <row r="76" spans="1:6" ht="21">
      <c r="A76" s="333"/>
      <c r="B76" s="309"/>
      <c r="C76" s="309"/>
      <c r="D76" s="5"/>
      <c r="E76" s="309"/>
      <c r="F76" s="309"/>
    </row>
    <row r="77" spans="1:6" ht="21">
      <c r="A77" s="333"/>
      <c r="B77" s="309"/>
      <c r="C77" s="309"/>
      <c r="D77" s="5"/>
      <c r="E77" s="309"/>
      <c r="F77" s="309"/>
    </row>
    <row r="78" spans="1:6" ht="21">
      <c r="A78" s="333"/>
      <c r="B78" s="309"/>
      <c r="C78" s="309"/>
      <c r="D78" s="5"/>
      <c r="E78" s="309"/>
      <c r="F78" s="309"/>
    </row>
    <row r="79" spans="1:6" ht="21">
      <c r="A79" s="333"/>
      <c r="B79" s="309"/>
      <c r="C79" s="309"/>
      <c r="D79" s="5"/>
      <c r="E79" s="334"/>
      <c r="F79" s="309"/>
    </row>
    <row r="80" spans="1:6" ht="21">
      <c r="A80" s="333"/>
      <c r="B80" s="309"/>
      <c r="C80" s="309"/>
      <c r="D80" s="5"/>
      <c r="E80" s="334"/>
      <c r="F80" s="309"/>
    </row>
    <row r="81" spans="1:6" ht="21">
      <c r="A81" s="484"/>
      <c r="B81" s="484"/>
      <c r="C81" s="484"/>
      <c r="D81" s="5"/>
      <c r="E81" s="309"/>
      <c r="F81" s="309"/>
    </row>
    <row r="82" spans="1:6" ht="21">
      <c r="A82" s="333"/>
      <c r="B82" s="309"/>
      <c r="C82" s="309"/>
      <c r="D82" s="5"/>
      <c r="E82" s="309"/>
      <c r="F82" s="334"/>
    </row>
    <row r="83" spans="1:6" ht="21">
      <c r="A83" s="333"/>
      <c r="B83" s="309"/>
      <c r="C83" s="309"/>
      <c r="D83" s="5"/>
      <c r="E83" s="309"/>
      <c r="F83" s="334"/>
    </row>
    <row r="84" spans="1:6" ht="21">
      <c r="A84" s="333"/>
      <c r="B84" s="309"/>
      <c r="C84" s="309"/>
      <c r="D84" s="5"/>
      <c r="E84" s="334"/>
      <c r="F84" s="334"/>
    </row>
    <row r="85" spans="1:6" ht="21">
      <c r="A85" s="333"/>
      <c r="B85" s="309"/>
      <c r="C85" s="309"/>
      <c r="D85" s="5"/>
      <c r="E85" s="309"/>
      <c r="F85" s="334"/>
    </row>
    <row r="86" spans="1:6" ht="21">
      <c r="A86" s="333"/>
      <c r="B86" s="309"/>
      <c r="C86" s="309"/>
      <c r="D86" s="5"/>
      <c r="E86" s="334"/>
      <c r="F86" s="334"/>
    </row>
    <row r="87" spans="1:6" ht="21">
      <c r="A87" s="333"/>
      <c r="B87" s="309"/>
      <c r="C87" s="309"/>
      <c r="D87" s="5"/>
      <c r="E87" s="334"/>
      <c r="F87" s="334"/>
    </row>
    <row r="88" spans="1:6" ht="21">
      <c r="A88" s="309"/>
      <c r="B88" s="309"/>
      <c r="C88" s="309"/>
      <c r="D88" s="309"/>
      <c r="E88" s="334"/>
      <c r="F88" s="334"/>
    </row>
    <row r="89" spans="1:6" ht="21">
      <c r="A89" s="309"/>
      <c r="B89" s="309"/>
      <c r="C89" s="309"/>
      <c r="D89" s="309"/>
      <c r="E89" s="334"/>
      <c r="F89" s="334"/>
    </row>
    <row r="90" spans="1:6" ht="21">
      <c r="A90" s="481"/>
      <c r="B90" s="309"/>
      <c r="C90" s="485"/>
      <c r="D90" s="485"/>
      <c r="E90" s="485"/>
      <c r="F90" s="309"/>
    </row>
    <row r="91" spans="1:6" ht="21">
      <c r="A91" s="481"/>
      <c r="B91" s="309"/>
      <c r="C91" s="485"/>
      <c r="D91" s="485"/>
      <c r="E91" s="485"/>
      <c r="F91" s="309"/>
    </row>
    <row r="92" spans="1:6" ht="21">
      <c r="A92" s="309"/>
      <c r="B92" s="309"/>
      <c r="C92" s="5"/>
      <c r="D92" s="309"/>
      <c r="E92" s="5"/>
      <c r="F92" s="309"/>
    </row>
    <row r="93" spans="1:6" ht="21">
      <c r="A93" s="480"/>
      <c r="B93" s="480"/>
      <c r="C93" s="480"/>
      <c r="D93" s="480"/>
      <c r="E93" s="480"/>
      <c r="F93" s="309"/>
    </row>
    <row r="94" spans="1:6" ht="21">
      <c r="A94" s="482"/>
      <c r="B94" s="482"/>
      <c r="C94" s="482"/>
      <c r="D94" s="482"/>
      <c r="E94" s="482"/>
      <c r="F94" s="309"/>
    </row>
    <row r="95" spans="1:6" ht="21">
      <c r="A95" s="482"/>
      <c r="B95" s="482"/>
      <c r="C95" s="482"/>
      <c r="D95" s="482"/>
      <c r="E95" s="482"/>
      <c r="F95" s="309"/>
    </row>
    <row r="96" ht="21">
      <c r="F96" s="7">
        <f>+E73+F88</f>
        <v>0</v>
      </c>
    </row>
  </sheetData>
  <sheetProtection/>
  <mergeCells count="30">
    <mergeCell ref="B74:C74"/>
    <mergeCell ref="B73:C73"/>
    <mergeCell ref="B72:C72"/>
    <mergeCell ref="A93:E93"/>
    <mergeCell ref="A94:E94"/>
    <mergeCell ref="B69:C69"/>
    <mergeCell ref="A95:E95"/>
    <mergeCell ref="A37:E37"/>
    <mergeCell ref="A38:E38"/>
    <mergeCell ref="A39:E39"/>
    <mergeCell ref="A59:E59"/>
    <mergeCell ref="A60:E60"/>
    <mergeCell ref="B66:C66"/>
    <mergeCell ref="B67:C67"/>
    <mergeCell ref="A81:C81"/>
    <mergeCell ref="B64:C64"/>
    <mergeCell ref="A58:D58"/>
    <mergeCell ref="B63:C63"/>
    <mergeCell ref="B71:C71"/>
    <mergeCell ref="B70:C70"/>
    <mergeCell ref="A32:E32"/>
    <mergeCell ref="A33:E33"/>
    <mergeCell ref="A34:E34"/>
    <mergeCell ref="B68:C68"/>
    <mergeCell ref="A29:E29"/>
    <mergeCell ref="A30:E30"/>
    <mergeCell ref="A31:E31"/>
    <mergeCell ref="A1:D1"/>
    <mergeCell ref="A2:D2"/>
    <mergeCell ref="A3:D3"/>
  </mergeCells>
  <printOptions/>
  <pageMargins left="0.47" right="0.32" top="0.55" bottom="0.67" header="0.12" footer="0.21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I7" sqref="I7:I8"/>
    </sheetView>
  </sheetViews>
  <sheetFormatPr defaultColWidth="9.140625" defaultRowHeight="12.75"/>
  <cols>
    <col min="1" max="1" width="24.28125" style="4" customWidth="1"/>
    <col min="2" max="2" width="12.00390625" style="4" customWidth="1"/>
    <col min="3" max="3" width="4.8515625" style="4" customWidth="1"/>
    <col min="4" max="4" width="23.421875" style="4" customWidth="1"/>
    <col min="5" max="5" width="19.140625" style="4" customWidth="1"/>
    <col min="6" max="16384" width="9.140625" style="4" customWidth="1"/>
  </cols>
  <sheetData>
    <row r="1" spans="1:5" ht="21">
      <c r="A1" s="415" t="s">
        <v>493</v>
      </c>
      <c r="B1" s="415"/>
      <c r="C1" s="415"/>
      <c r="D1" s="415"/>
      <c r="E1" s="415"/>
    </row>
    <row r="2" spans="1:5" ht="21">
      <c r="A2" s="415" t="s">
        <v>494</v>
      </c>
      <c r="B2" s="415"/>
      <c r="C2" s="415"/>
      <c r="D2" s="415"/>
      <c r="E2" s="415"/>
    </row>
    <row r="3" spans="1:5" ht="21">
      <c r="A3" s="415" t="s">
        <v>416</v>
      </c>
      <c r="B3" s="415"/>
      <c r="C3" s="415"/>
      <c r="D3" s="415"/>
      <c r="E3" s="415"/>
    </row>
    <row r="4" spans="1:5" ht="21">
      <c r="A4" s="237" t="s">
        <v>222</v>
      </c>
      <c r="B4" s="473" t="s">
        <v>219</v>
      </c>
      <c r="C4" s="474"/>
      <c r="D4" s="237" t="s">
        <v>360</v>
      </c>
      <c r="E4" s="237" t="s">
        <v>220</v>
      </c>
    </row>
    <row r="5" spans="1:5" ht="21">
      <c r="A5" s="234" t="s">
        <v>495</v>
      </c>
      <c r="B5" s="238">
        <v>28</v>
      </c>
      <c r="C5" s="239" t="s">
        <v>221</v>
      </c>
      <c r="D5" s="245">
        <v>1419</v>
      </c>
      <c r="E5" s="234"/>
    </row>
    <row r="6" spans="1:5" ht="21">
      <c r="A6" s="233" t="s">
        <v>496</v>
      </c>
      <c r="B6" s="240">
        <v>32</v>
      </c>
      <c r="C6" s="241" t="s">
        <v>221</v>
      </c>
      <c r="D6" s="246">
        <v>2263</v>
      </c>
      <c r="E6" s="233"/>
    </row>
    <row r="7" spans="1:5" ht="21">
      <c r="A7" s="233" t="s">
        <v>497</v>
      </c>
      <c r="B7" s="240">
        <v>11</v>
      </c>
      <c r="C7" s="241" t="s">
        <v>221</v>
      </c>
      <c r="D7" s="246">
        <v>1220</v>
      </c>
      <c r="E7" s="233"/>
    </row>
    <row r="8" spans="1:5" ht="21">
      <c r="A8" s="233" t="s">
        <v>498</v>
      </c>
      <c r="B8" s="240">
        <v>21</v>
      </c>
      <c r="C8" s="241" t="s">
        <v>221</v>
      </c>
      <c r="D8" s="246">
        <v>1930</v>
      </c>
      <c r="E8" s="233"/>
    </row>
    <row r="9" spans="1:5" ht="21">
      <c r="A9" s="233" t="s">
        <v>499</v>
      </c>
      <c r="B9" s="240">
        <v>41</v>
      </c>
      <c r="C9" s="241" t="s">
        <v>221</v>
      </c>
      <c r="D9" s="246">
        <v>2363</v>
      </c>
      <c r="E9" s="233"/>
    </row>
    <row r="10" spans="1:5" ht="21">
      <c r="A10" s="236" t="s">
        <v>500</v>
      </c>
      <c r="B10" s="242">
        <v>20</v>
      </c>
      <c r="C10" s="241" t="s">
        <v>221</v>
      </c>
      <c r="D10" s="247">
        <v>2055</v>
      </c>
      <c r="E10" s="236"/>
    </row>
    <row r="11" spans="1:5" ht="21">
      <c r="A11" s="405" t="s">
        <v>231</v>
      </c>
      <c r="B11" s="243">
        <v>386</v>
      </c>
      <c r="C11" s="244" t="s">
        <v>221</v>
      </c>
      <c r="D11" s="248">
        <f>SUM(D5:D10)</f>
        <v>11250</v>
      </c>
      <c r="E11" s="235"/>
    </row>
    <row r="13" spans="1:5" ht="21">
      <c r="A13" s="48"/>
      <c r="C13" s="135"/>
      <c r="D13" s="135"/>
      <c r="E13" s="135"/>
    </row>
    <row r="14" spans="1:5" ht="21">
      <c r="A14" s="48" t="s">
        <v>482</v>
      </c>
      <c r="C14" s="135" t="s">
        <v>501</v>
      </c>
      <c r="D14" s="135"/>
      <c r="E14" s="135"/>
    </row>
    <row r="15" spans="1:5" ht="21">
      <c r="A15" s="48" t="s">
        <v>377</v>
      </c>
      <c r="C15" s="135" t="s">
        <v>484</v>
      </c>
      <c r="D15" s="135"/>
      <c r="E15" s="135"/>
    </row>
    <row r="16" spans="1:5" ht="21">
      <c r="A16" s="48"/>
      <c r="C16" s="135"/>
      <c r="D16" s="135"/>
      <c r="E16" s="135"/>
    </row>
    <row r="17" spans="3:5" ht="21">
      <c r="C17" s="6"/>
      <c r="E17" s="6"/>
    </row>
    <row r="18" spans="1:5" ht="21">
      <c r="A18" s="47"/>
      <c r="B18" s="47"/>
      <c r="C18" s="47"/>
      <c r="D18" s="47" t="s">
        <v>483</v>
      </c>
      <c r="E18" s="47"/>
    </row>
    <row r="19" spans="1:5" ht="21">
      <c r="A19" s="232"/>
      <c r="B19" s="232"/>
      <c r="C19" s="232"/>
      <c r="D19" s="232" t="s">
        <v>406</v>
      </c>
      <c r="E19" s="232"/>
    </row>
    <row r="20" spans="1:5" ht="21">
      <c r="A20" s="232"/>
      <c r="B20" s="232"/>
      <c r="C20" s="232"/>
      <c r="D20" s="232" t="s">
        <v>406</v>
      </c>
      <c r="E20" s="232"/>
    </row>
  </sheetData>
  <sheetProtection/>
  <mergeCells count="4">
    <mergeCell ref="A3:E3"/>
    <mergeCell ref="A2:E2"/>
    <mergeCell ref="A1:E1"/>
    <mergeCell ref="B4:C4"/>
  </mergeCells>
  <printOptions/>
  <pageMargins left="1" right="0.75" top="0.58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CasperX</cp:lastModifiedBy>
  <cp:lastPrinted>2012-10-17T06:09:50Z</cp:lastPrinted>
  <dcterms:created xsi:type="dcterms:W3CDTF">2011-11-24T10:58:18Z</dcterms:created>
  <dcterms:modified xsi:type="dcterms:W3CDTF">2012-10-22T01:55:00Z</dcterms:modified>
  <cp:category/>
  <cp:version/>
  <cp:contentType/>
  <cp:contentStatus/>
</cp:coreProperties>
</file>